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ASAMBLEA 2021\"/>
    </mc:Choice>
  </mc:AlternateContent>
  <bookViews>
    <workbookView xWindow="0" yWindow="0" windowWidth="20490" windowHeight="7755" activeTab="1"/>
  </bookViews>
  <sheets>
    <sheet name="SITUACION FINANCIERA" sheetId="1" r:id="rId1"/>
    <sheet name="ESTADO RESULTADOS" sheetId="2" r:id="rId2"/>
    <sheet name="FLUJO DE EFECTIVO" sheetId="3" r:id="rId3"/>
    <sheet name="ESTADO CAMBIOS PATRIMONIO" sheetId="4" r:id="rId4"/>
    <sheet name="Hoja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F18" i="4"/>
  <c r="F13" i="4"/>
  <c r="F11" i="4"/>
  <c r="F9" i="4"/>
  <c r="C28" i="3"/>
  <c r="C21" i="3"/>
  <c r="C17" i="3"/>
  <c r="C11" i="3"/>
  <c r="G63" i="1"/>
  <c r="H63" i="1" s="1"/>
  <c r="F62" i="1"/>
  <c r="D62" i="1"/>
  <c r="G62" i="1" s="1"/>
  <c r="H62" i="1" s="1"/>
  <c r="G61" i="1"/>
  <c r="F60" i="1"/>
  <c r="D60" i="1"/>
  <c r="G59" i="1"/>
  <c r="G58" i="1"/>
  <c r="H58" i="1" s="1"/>
  <c r="F57" i="1"/>
  <c r="D57" i="1"/>
  <c r="G57" i="1" s="1"/>
  <c r="H57" i="1" s="1"/>
  <c r="G56" i="1"/>
  <c r="H56" i="1" s="1"/>
  <c r="F55" i="1"/>
  <c r="D55" i="1"/>
  <c r="G55" i="1" s="1"/>
  <c r="H55" i="1" s="1"/>
  <c r="G54" i="1"/>
  <c r="H54" i="1" s="1"/>
  <c r="H53" i="1"/>
  <c r="G53" i="1"/>
  <c r="F52" i="1"/>
  <c r="D52" i="1"/>
  <c r="G52" i="1" s="1"/>
  <c r="H52" i="1" s="1"/>
  <c r="G50" i="1"/>
  <c r="C49" i="1"/>
  <c r="G49" i="1" s="1"/>
  <c r="D48" i="1"/>
  <c r="G48" i="1" s="1"/>
  <c r="G47" i="1"/>
  <c r="H47" i="1" s="1"/>
  <c r="G46" i="1"/>
  <c r="H46" i="1" s="1"/>
  <c r="E45" i="1"/>
  <c r="F44" i="1" s="1"/>
  <c r="D44" i="1"/>
  <c r="G43" i="1"/>
  <c r="E42" i="1"/>
  <c r="C42" i="1"/>
  <c r="G41" i="1"/>
  <c r="G40" i="1"/>
  <c r="H40" i="1" s="1"/>
  <c r="E39" i="1"/>
  <c r="C39" i="1"/>
  <c r="G38" i="1"/>
  <c r="E37" i="1"/>
  <c r="C37" i="1"/>
  <c r="G37" i="1" s="1"/>
  <c r="G33" i="1"/>
  <c r="G32" i="1"/>
  <c r="G31" i="1"/>
  <c r="H31" i="1" s="1"/>
  <c r="C30" i="1"/>
  <c r="G28" i="1"/>
  <c r="H28" i="1" s="1"/>
  <c r="G27" i="1"/>
  <c r="G26" i="1"/>
  <c r="H26" i="1" s="1"/>
  <c r="E25" i="1"/>
  <c r="C25" i="1"/>
  <c r="G24" i="1"/>
  <c r="G23" i="1"/>
  <c r="G22" i="1"/>
  <c r="H22" i="1" s="1"/>
  <c r="E21" i="1"/>
  <c r="C21" i="1"/>
  <c r="G21" i="1" s="1"/>
  <c r="H21" i="1" s="1"/>
  <c r="G20" i="1"/>
  <c r="H20" i="1" s="1"/>
  <c r="E19" i="1"/>
  <c r="F18" i="1" s="1"/>
  <c r="C19" i="1"/>
  <c r="G17" i="1"/>
  <c r="H17" i="1" s="1"/>
  <c r="E16" i="1"/>
  <c r="F15" i="1" s="1"/>
  <c r="C16" i="1"/>
  <c r="G14" i="1"/>
  <c r="H14" i="1" s="1"/>
  <c r="G13" i="1"/>
  <c r="H13" i="1" s="1"/>
  <c r="E12" i="1"/>
  <c r="C12" i="1"/>
  <c r="D9" i="1" s="1"/>
  <c r="G11" i="1"/>
  <c r="E10" i="1"/>
  <c r="F9" i="1" s="1"/>
  <c r="C30" i="3" l="1"/>
  <c r="C32" i="3" s="1"/>
  <c r="F51" i="1"/>
  <c r="F8" i="1"/>
  <c r="F36" i="1"/>
  <c r="G16" i="1"/>
  <c r="H16" i="1" s="1"/>
  <c r="G19" i="1"/>
  <c r="H19" i="1" s="1"/>
  <c r="G25" i="1"/>
  <c r="H25" i="1" s="1"/>
  <c r="F35" i="1"/>
  <c r="F64" i="1" s="1"/>
  <c r="G10" i="1"/>
  <c r="G45" i="1"/>
  <c r="H45" i="1" s="1"/>
  <c r="G44" i="1"/>
  <c r="H44" i="1" s="1"/>
  <c r="D15" i="1"/>
  <c r="G15" i="1" s="1"/>
  <c r="H15" i="1" s="1"/>
  <c r="D36" i="1"/>
  <c r="G36" i="1" s="1"/>
  <c r="H36" i="1" s="1"/>
  <c r="G39" i="1"/>
  <c r="H39" i="1" s="1"/>
  <c r="G42" i="1"/>
  <c r="D18" i="1"/>
  <c r="G18" i="1" s="1"/>
  <c r="H18" i="1" s="1"/>
  <c r="G9" i="1"/>
  <c r="H9" i="1" s="1"/>
  <c r="G12" i="1"/>
  <c r="H12" i="1" s="1"/>
  <c r="G60" i="1"/>
  <c r="H60" i="1" s="1"/>
  <c r="D51" i="1"/>
  <c r="D35" i="1" l="1"/>
  <c r="G35" i="1" s="1"/>
  <c r="H35" i="1" s="1"/>
  <c r="D8" i="1"/>
  <c r="G8" i="1" s="1"/>
  <c r="H8" i="1" s="1"/>
  <c r="D64" i="1"/>
  <c r="G64" i="1" s="1"/>
  <c r="H64" i="1" s="1"/>
  <c r="G51" i="1"/>
  <c r="H51" i="1" s="1"/>
  <c r="F92" i="2" l="1"/>
  <c r="F102" i="2" s="1"/>
  <c r="E88" i="2"/>
  <c r="E33" i="2"/>
  <c r="E15" i="2"/>
  <c r="E9" i="2"/>
  <c r="F8" i="2" s="1"/>
  <c r="F31" i="2" s="1"/>
  <c r="F32" i="2" l="1"/>
  <c r="F10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93" i="2"/>
  <c r="H93" i="2" s="1"/>
  <c r="G89" i="2"/>
  <c r="H89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G10" i="2"/>
  <c r="H10" i="2" s="1"/>
  <c r="G11" i="2"/>
  <c r="H11" i="2" s="1"/>
  <c r="G12" i="2"/>
  <c r="H12" i="2" s="1"/>
  <c r="G13" i="2"/>
  <c r="H13" i="2" s="1"/>
  <c r="G14" i="2"/>
  <c r="H14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G28" i="2"/>
  <c r="H28" i="2" s="1"/>
  <c r="D92" i="2"/>
  <c r="C88" i="2"/>
  <c r="C33" i="2"/>
  <c r="C15" i="2"/>
  <c r="C9" i="2"/>
  <c r="D32" i="2" l="1"/>
  <c r="D8" i="2"/>
  <c r="D102" i="2"/>
  <c r="D31" i="2" l="1"/>
  <c r="E19" i="4"/>
  <c r="D19" i="4"/>
  <c r="C19" i="4"/>
  <c r="B28" i="3"/>
  <c r="B21" i="3"/>
  <c r="B17" i="3"/>
  <c r="B11" i="3"/>
  <c r="G92" i="2"/>
  <c r="H92" i="2" s="1"/>
  <c r="G91" i="2"/>
  <c r="H91" i="2" s="1"/>
  <c r="G90" i="2"/>
  <c r="H90" i="2" s="1"/>
  <c r="G88" i="2"/>
  <c r="H88" i="2" s="1"/>
  <c r="G87" i="2"/>
  <c r="H87" i="2" s="1"/>
  <c r="G86" i="2"/>
  <c r="H86" i="2" s="1"/>
  <c r="G85" i="2"/>
  <c r="H85" i="2" s="1"/>
  <c r="G84" i="2"/>
  <c r="H84" i="2" s="1"/>
  <c r="G83" i="2"/>
  <c r="G82" i="2"/>
  <c r="H82" i="2" s="1"/>
  <c r="G81" i="2"/>
  <c r="H81" i="2" s="1"/>
  <c r="G33" i="2"/>
  <c r="H33" i="2" s="1"/>
  <c r="G30" i="2"/>
  <c r="H30" i="2" s="1"/>
  <c r="G29" i="2"/>
  <c r="H29" i="2" s="1"/>
  <c r="G15" i="2"/>
  <c r="H15" i="2" s="1"/>
  <c r="G9" i="2"/>
  <c r="H9" i="2" s="1"/>
  <c r="G8" i="2"/>
  <c r="H8" i="2" s="1"/>
  <c r="D103" i="2" l="1"/>
  <c r="G103" i="2" s="1"/>
  <c r="F19" i="4"/>
  <c r="B30" i="3"/>
  <c r="B32" i="3" s="1"/>
  <c r="G32" i="2"/>
  <c r="H32" i="2" s="1"/>
  <c r="G31" i="2"/>
  <c r="H31" i="2" s="1"/>
  <c r="G102" i="2"/>
  <c r="H102" i="2" s="1"/>
  <c r="H103" i="2" l="1"/>
</calcChain>
</file>

<file path=xl/sharedStrings.xml><?xml version="1.0" encoding="utf-8"?>
<sst xmlns="http://schemas.openxmlformats.org/spreadsheetml/2006/main" count="243" uniqueCount="221">
  <si>
    <t>CONFEDERACION DE COOPERATIVAS DE NORTE DE SANTANDER</t>
  </si>
  <si>
    <t>CONFECOOP NORTE</t>
  </si>
  <si>
    <t>NIT. No. 890.505.732-0</t>
  </si>
  <si>
    <t>ESTADO DE SITUACION FINANCIERA INDIVIDUAL COMPARATIVO</t>
  </si>
  <si>
    <t>Expresado en Pesos Colombianos</t>
  </si>
  <si>
    <t>NC</t>
  </si>
  <si>
    <t>DIFERENCIA</t>
  </si>
  <si>
    <t>%</t>
  </si>
  <si>
    <t xml:space="preserve">    ACTIVOS</t>
  </si>
  <si>
    <t>TOTAL EFECTIVO Y EQUIVALENTES</t>
  </si>
  <si>
    <t>CAJA</t>
  </si>
  <si>
    <t>Caja General</t>
  </si>
  <si>
    <t>BANCOS Y OTRAS ENTIDADES</t>
  </si>
  <si>
    <t>Bancos Comerciales</t>
  </si>
  <si>
    <t>Bancos Cooperativos</t>
  </si>
  <si>
    <t>TOTAL INVERSIONES</t>
  </si>
  <si>
    <t>INVERSIONES EN INSTRUMENTOS DE PATRIMONIO</t>
  </si>
  <si>
    <t>Aportes Sociales en Entidades Economia Solidaria</t>
  </si>
  <si>
    <t>TOTAL CUENTAS POR COBRAR</t>
  </si>
  <si>
    <t>DEUDORES POR PRESTACION DE SERVICIOS</t>
  </si>
  <si>
    <t>Vigentes</t>
  </si>
  <si>
    <t>Contratos</t>
  </si>
  <si>
    <t>OTRAS CUENTAS POR COBRAR</t>
  </si>
  <si>
    <t>Cuotas de Sostenimiento</t>
  </si>
  <si>
    <t>Otras</t>
  </si>
  <si>
    <t>TOTAL ACTIVOS MATERIALES</t>
  </si>
  <si>
    <t>PROPIEDAD, PLANTA Y EQUIPO</t>
  </si>
  <si>
    <t>Muebles y Equipo de Oficina</t>
  </si>
  <si>
    <t>Equipo de Computo y Comunicación</t>
  </si>
  <si>
    <t>Depreciacion Propiedad, Planta y Equipo</t>
  </si>
  <si>
    <t>PASIVOS</t>
  </si>
  <si>
    <t>TOTAL CUENTAS POR PAGAR</t>
  </si>
  <si>
    <t>Servicios Publicos</t>
  </si>
  <si>
    <t xml:space="preserve">PROVEEDORES </t>
  </si>
  <si>
    <t>Nacionales</t>
  </si>
  <si>
    <t>RETENCION EN LA FUENTE</t>
  </si>
  <si>
    <t>Honorarios</t>
  </si>
  <si>
    <t>Servicios</t>
  </si>
  <si>
    <t>TOTAL FONDOS SOCIALES, MUTUA</t>
  </si>
  <si>
    <t>FONDO SOCIAL DE  SOLIDARIDAD</t>
  </si>
  <si>
    <t>Fondo Social de Solidaridad</t>
  </si>
  <si>
    <t>Fondo Social Para Otros Fines</t>
  </si>
  <si>
    <t>TOTAL OTROS PASIVOS</t>
  </si>
  <si>
    <t>OBLIGACIONES LABORALES BENEFICIOS A EMPLEADOS</t>
  </si>
  <si>
    <t>Beneficios a Empleados a Corto Plazo</t>
  </si>
  <si>
    <t>PATRIMONIO</t>
  </si>
  <si>
    <t>TOTAL CAPITAL SOCIAL</t>
  </si>
  <si>
    <t>Temporalmente Restringido (Aportes - Irreducible)</t>
  </si>
  <si>
    <t>Permanentemente Restringido (Irreducible)</t>
  </si>
  <si>
    <t xml:space="preserve">TOTAL RESERVAS </t>
  </si>
  <si>
    <t>Reserva de Protección Aportes Sociales</t>
  </si>
  <si>
    <t xml:space="preserve">TOTAL FONDOS DE DESTINACION ESPECIFICA </t>
  </si>
  <si>
    <t>Fondo Para Amortizacion de Aportes</t>
  </si>
  <si>
    <t>Fondo Para Revalorización de Aportes</t>
  </si>
  <si>
    <t>TOTAL PASIVO Y PATRIMONIO</t>
  </si>
  <si>
    <t>CARLOS JULIO MORA PEÑALOZA                                                                                                                                     RUBEN DARIO AMARILES SAYAGO</t>
  </si>
  <si>
    <t xml:space="preserve">       Presidente Ejecutivo                                                                                                                                                                   Revisor Fiscal </t>
  </si>
  <si>
    <t>NIT No.890.505.732-0</t>
  </si>
  <si>
    <t>ESTADO DE RESULTADO INTEGRAL - INDIVIDUAL</t>
  </si>
  <si>
    <t>INGRESOS ORDINARIOS</t>
  </si>
  <si>
    <t>INGRESOS POR VENTA DE BIENES Y SERVICIOS</t>
  </si>
  <si>
    <t>Intereses Creditos Comerciales</t>
  </si>
  <si>
    <t>Intereses de Creditos de Consumo</t>
  </si>
  <si>
    <t>Intereses de Microcredito  Empresarial</t>
  </si>
  <si>
    <t>INGRESOS DE ENSEÑANZA</t>
  </si>
  <si>
    <t>INGRESOS DE OTRAS ACTIVIDADES</t>
  </si>
  <si>
    <t>OTROS INGRESOS</t>
  </si>
  <si>
    <t>INGRESOS EN INVERSIONES</t>
  </si>
  <si>
    <t>Instrumento Equivalentes a Efectivo</t>
  </si>
  <si>
    <t>Inversiones Fondo de Liquidez</t>
  </si>
  <si>
    <t>De Créditos de Consumo</t>
  </si>
  <si>
    <t>De Intereses Créditos de Consumo</t>
  </si>
  <si>
    <t>De Deterioro General</t>
  </si>
  <si>
    <t>De Otras Cuentas por Cobrar</t>
  </si>
  <si>
    <t>ADMINISTRATIVOS Y SOCIALES</t>
  </si>
  <si>
    <t>Cuotas de Admisión y/o Afiliación</t>
  </si>
  <si>
    <t>Otros</t>
  </si>
  <si>
    <t>Ajuste al Peso</t>
  </si>
  <si>
    <t>FINANCIEROS</t>
  </si>
  <si>
    <t>APROVECHAMIENTOS</t>
  </si>
  <si>
    <t>Por Incapacidades</t>
  </si>
  <si>
    <t>TOTAL INGRESOS</t>
  </si>
  <si>
    <t>GASTOS</t>
  </si>
  <si>
    <t>GASTOS ADMINISTRACION</t>
  </si>
  <si>
    <t>BENEFICIOS A EMPLEADOS</t>
  </si>
  <si>
    <t>Sueldos</t>
  </si>
  <si>
    <t>Horas Extras y Recargos</t>
  </si>
  <si>
    <t>Comisiones</t>
  </si>
  <si>
    <t>Auxilio De Transporte</t>
  </si>
  <si>
    <t>Cesantias</t>
  </si>
  <si>
    <t>Intereses Sobre Cesantias</t>
  </si>
  <si>
    <t>Prima De Servicios</t>
  </si>
  <si>
    <t>Vacaciones</t>
  </si>
  <si>
    <t>Bonificaciones</t>
  </si>
  <si>
    <t>Indemnizaciones Laborales</t>
  </si>
  <si>
    <t>Dotacion y Suministro a Trabajadores</t>
  </si>
  <si>
    <t>Aportes Salud</t>
  </si>
  <si>
    <t>Aportes Pension</t>
  </si>
  <si>
    <t>Aportes A.R.P.</t>
  </si>
  <si>
    <t xml:space="preserve">Aportes Cajas De Compensacion </t>
  </si>
  <si>
    <t>Aportes I.C.B.F.</t>
  </si>
  <si>
    <t>Sena</t>
  </si>
  <si>
    <t>Capacitación al Personal</t>
  </si>
  <si>
    <t>GASTOS  GENERALES</t>
  </si>
  <si>
    <t>Impuestos</t>
  </si>
  <si>
    <t>Arrendamientos</t>
  </si>
  <si>
    <t>Seguros</t>
  </si>
  <si>
    <t>Mantenimiento Y Reparaciones</t>
  </si>
  <si>
    <t>Reparaciones Locativas</t>
  </si>
  <si>
    <t>Aseo y Elementos</t>
  </si>
  <si>
    <t>Cafeteria</t>
  </si>
  <si>
    <t>Portes, Cables, Fax Y Telex</t>
  </si>
  <si>
    <t>Transporte,  Fletes Y Acarreos</t>
  </si>
  <si>
    <t>Papeleria y Utilies de Oficina</t>
  </si>
  <si>
    <t>Fotocopias</t>
  </si>
  <si>
    <t>Publicidad y Propaganda</t>
  </si>
  <si>
    <t>Contribuciones Y Afiliaciones</t>
  </si>
  <si>
    <t>Gastos de Asamblea</t>
  </si>
  <si>
    <t>Gastos de Directivos</t>
  </si>
  <si>
    <t>Gasts de Comites</t>
  </si>
  <si>
    <t>Reuniones y Conferencias</t>
  </si>
  <si>
    <t>Gastos Legales</t>
  </si>
  <si>
    <t>Informacion Comercial</t>
  </si>
  <si>
    <t>Gastos de Viaje</t>
  </si>
  <si>
    <t>Vigilancia Privada</t>
  </si>
  <si>
    <t>Sistematizacion</t>
  </si>
  <si>
    <t>Gastos Varios</t>
  </si>
  <si>
    <t>DETERIORO</t>
  </si>
  <si>
    <t>Creditos Consumo</t>
  </si>
  <si>
    <t>Intereses Crédito de Consumo</t>
  </si>
  <si>
    <t>Microcrédito Emresarial</t>
  </si>
  <si>
    <t>Deterioro General de Cartera</t>
  </si>
  <si>
    <t>Convenios por Cobrar</t>
  </si>
  <si>
    <t>Muebles y Equipos de Oficina</t>
  </si>
  <si>
    <t>OTROS GASTOS</t>
  </si>
  <si>
    <t>GASTOS FINANCIEROS</t>
  </si>
  <si>
    <t>Gastos Bancarios</t>
  </si>
  <si>
    <t xml:space="preserve">Comisiones </t>
  </si>
  <si>
    <t>TOTAL COSTO DE VENTAS Y PRESTACION DE SERVICIOS</t>
  </si>
  <si>
    <t>ENSEÑANZA</t>
  </si>
  <si>
    <t>Intereses de Depósitos de Ahorro Ordinario</t>
  </si>
  <si>
    <t>Intereres de Depósitos de Ahorro a Término</t>
  </si>
  <si>
    <t>Intereses ahorro Contractual</t>
  </si>
  <si>
    <t>Contribución Emergencia Económica</t>
  </si>
  <si>
    <t>Intereres de Créditos de Bancos</t>
  </si>
  <si>
    <t>OTRAS ACTIVIDADES</t>
  </si>
  <si>
    <t>TOTAL COSTOS, GASTOS Y PERDIDAS</t>
  </si>
  <si>
    <t xml:space="preserve"> EXCEDENTE O PERDIDA DEL EJERCICIO</t>
  </si>
  <si>
    <r>
      <t xml:space="preserve">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(Ver: Dictamen Adjunto)</t>
    </r>
  </si>
  <si>
    <t>CONFEDERACION DE COOPERATIVAS DE NORTE DE SANTANDER "CONFECOOP NORTE"</t>
  </si>
  <si>
    <t>ESTADO DE FLUJO DE EFECTIVO COMPARATIVO</t>
  </si>
  <si>
    <t xml:space="preserve"> METODO INDIRECTO</t>
  </si>
  <si>
    <t>ACTIVIDADES DE OPERACIÓN:</t>
  </si>
  <si>
    <t>EXCEDENTES DEL EJERCICIO</t>
  </si>
  <si>
    <t>PARTIDAS QUE NO AFECTAN EL EFECTIVO:</t>
  </si>
  <si>
    <t>Deterioro Otras Cuentas por Cobrar</t>
  </si>
  <si>
    <t>Flujo de Recursos  Provistos  por Actividades Operacionales:</t>
  </si>
  <si>
    <t>OTRAS ACTIVIDADES DE OPERACIÓN:</t>
  </si>
  <si>
    <t>Aumento y/o disminución   Cuentas por Pagar</t>
  </si>
  <si>
    <t>Disminución  Otros Pasivos</t>
  </si>
  <si>
    <t>Recursos Netos Generados en otras Actividades de Operación:</t>
  </si>
  <si>
    <t xml:space="preserve"> </t>
  </si>
  <si>
    <t>ACTIVIDADES DE INVERSION:</t>
  </si>
  <si>
    <t>Disminución Inversiones</t>
  </si>
  <si>
    <t>Aumento Propiedad Planta y Equipo</t>
  </si>
  <si>
    <t>Recursos Netos Generados en Actividades de Inversion:</t>
  </si>
  <si>
    <t>ACTIVIDADES DE FINANCIACION:</t>
  </si>
  <si>
    <t>Disminución  Crédito de Bancos y Otras Obligaciones Financ.</t>
  </si>
  <si>
    <t>Aumento Aportes Sociales</t>
  </si>
  <si>
    <t>Aumento Reserva de Protección Aportes</t>
  </si>
  <si>
    <t>Aumento Fondo de Destinación especifica</t>
  </si>
  <si>
    <t>Disminución Distribución Excedentes año 2017</t>
  </si>
  <si>
    <t>Flujo de Recursos Provistos por actividades de Financiación:</t>
  </si>
  <si>
    <t>Aumento o Disminución del Efectivo y equivalentes al efectivo</t>
  </si>
  <si>
    <t xml:space="preserve">Efectivo al Principio del Ejercicio </t>
  </si>
  <si>
    <t xml:space="preserve">Efectivo al Final del Ejercicio </t>
  </si>
  <si>
    <t xml:space="preserve">                                    CARLOS JULIO MORA PEÑALOZA                                          RUBEN DARIO AMARILES SAYAGO</t>
  </si>
  <si>
    <t xml:space="preserve">                                                Presidente Ejecutivo                                                                  Revisor Fiscal                                                              </t>
  </si>
  <si>
    <t xml:space="preserve">                                                                                                                                                 T.P. No. 12139-T</t>
  </si>
  <si>
    <t xml:space="preserve">                                                                                                                                          (Ver: Dictamen Adjunto)</t>
  </si>
  <si>
    <t xml:space="preserve">ESTADO DE CAMBIOS EN EL PATRIMONIO </t>
  </si>
  <si>
    <t>MOVIMIENTO</t>
  </si>
  <si>
    <t>DESCRIPCION</t>
  </si>
  <si>
    <t>SALDO INICIAL</t>
  </si>
  <si>
    <t>DEBITO</t>
  </si>
  <si>
    <t>CREDITO</t>
  </si>
  <si>
    <t>CAPITAL SOCIAL</t>
  </si>
  <si>
    <t>Aportes Sociales</t>
  </si>
  <si>
    <t>RESERVAS</t>
  </si>
  <si>
    <t>FONDO DE DESTINACION ESPECIFICA</t>
  </si>
  <si>
    <t>Fondo de Amortización de Aportes</t>
  </si>
  <si>
    <t xml:space="preserve">Fondo de Revalorización de Aportes </t>
  </si>
  <si>
    <t>RESULTADOS DEL EJERCICIO</t>
  </si>
  <si>
    <t>Excedentes y/o Pérdidas</t>
  </si>
  <si>
    <t xml:space="preserve">RESULTADOS DE EJERC. ANTERIORES </t>
  </si>
  <si>
    <t>TOTAL PATRIMONIO</t>
  </si>
  <si>
    <t>CARLOS JULIO MORA PEÑALOZA</t>
  </si>
  <si>
    <t>RUBEN DARIO AMARILES SAYAGO</t>
  </si>
  <si>
    <t>PRESIDENTE EJECUTIVO</t>
  </si>
  <si>
    <t>REVISOR FISCAL</t>
  </si>
  <si>
    <t>TP. No. 12139-T</t>
  </si>
  <si>
    <t>(Ver: Dictamen Adjunto)</t>
  </si>
  <si>
    <t>Año 2019</t>
  </si>
  <si>
    <t>Anticipos de Impuestos</t>
  </si>
  <si>
    <t>AVANCES Y ANTICIPOS</t>
  </si>
  <si>
    <t>PASIVOS POR IMPUESTOS CORRIENTES</t>
  </si>
  <si>
    <t>Impuestos a las Ventas por Pagar</t>
  </si>
  <si>
    <t>Aumento y/o disminucion Cuentas por Cobrar</t>
  </si>
  <si>
    <t>Aumento y/o disminución Fondos Sociales</t>
  </si>
  <si>
    <t xml:space="preserve">                                                                                                                                                                              ( Ver dictamen)</t>
  </si>
  <si>
    <t>Año 2020</t>
  </si>
  <si>
    <t>TOTAL EXCEDENTES EJERCICIOS ANTERIORES</t>
  </si>
  <si>
    <t>Excedentes año 2019</t>
  </si>
  <si>
    <t>RESULTADOS PRESENTE EJERCICIO</t>
  </si>
  <si>
    <t>Pérdidas del Ejercicio</t>
  </si>
  <si>
    <t>ACUMULADO DE ENERO 01 A DICIEMBRE 31  DE 2020 Y 2019</t>
  </si>
  <si>
    <t>DICIEMBRE 31 DE 2020-2019</t>
  </si>
  <si>
    <t>POR EL AÑO TERMINADO A 31 DE DICIEMBRE DE 2020</t>
  </si>
  <si>
    <t>POR EL AÑO TERMINADO AL 31 DE DICIEMBRE DE 2020</t>
  </si>
  <si>
    <t>SALDO A 31 DIC/20</t>
  </si>
  <si>
    <t>Avances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</si>
</sst>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b/>
      <u/>
      <sz val="9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2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5" fillId="0" borderId="0" applyFont="0" applyFill="0" applyBorder="0" applyAlignment="0" applyProtection="0"/>
  </cellStyleXfs>
  <cellXfs count="271">
    <xf numFmtId="0" fontId="0" fillId="0" borderId="0" xfId="0"/>
    <xf numFmtId="43" fontId="4" fillId="0" borderId="0" xfId="0" applyNumberFormat="1" applyFont="1" applyFill="1"/>
    <xf numFmtId="43" fontId="5" fillId="0" borderId="0" xfId="0" applyNumberFormat="1" applyFont="1"/>
    <xf numFmtId="10" fontId="4" fillId="2" borderId="0" xfId="2" applyNumberFormat="1" applyFont="1" applyFill="1"/>
    <xf numFmtId="0" fontId="2" fillId="0" borderId="0" xfId="0" applyFont="1"/>
    <xf numFmtId="0" fontId="0" fillId="0" borderId="0" xfId="0" applyFont="1"/>
    <xf numFmtId="43" fontId="3" fillId="2" borderId="0" xfId="1" applyNumberFormat="1" applyFont="1" applyFill="1"/>
    <xf numFmtId="0" fontId="0" fillId="2" borderId="0" xfId="0" applyFont="1" applyFill="1"/>
    <xf numFmtId="43" fontId="0" fillId="0" borderId="0" xfId="0" applyNumberFormat="1"/>
    <xf numFmtId="10" fontId="0" fillId="0" borderId="0" xfId="0" applyNumberFormat="1"/>
    <xf numFmtId="0" fontId="9" fillId="0" borderId="0" xfId="0" applyFont="1" applyFill="1"/>
    <xf numFmtId="43" fontId="9" fillId="0" borderId="0" xfId="0" applyNumberFormat="1" applyFont="1" applyFill="1" applyBorder="1"/>
    <xf numFmtId="43" fontId="4" fillId="0" borderId="0" xfId="0" applyNumberFormat="1" applyFont="1"/>
    <xf numFmtId="43" fontId="5" fillId="0" borderId="0" xfId="2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NumberFormat="1" applyFont="1"/>
    <xf numFmtId="164" fontId="5" fillId="0" borderId="0" xfId="1" applyNumberFormat="1" applyFont="1"/>
    <xf numFmtId="165" fontId="5" fillId="0" borderId="0" xfId="2" applyNumberFormat="1" applyFont="1" applyAlignment="1">
      <alignment horizontal="right"/>
    </xf>
    <xf numFmtId="0" fontId="8" fillId="0" borderId="0" xfId="0" applyFont="1" applyAlignment="1"/>
    <xf numFmtId="0" fontId="8" fillId="0" borderId="0" xfId="0" applyFont="1"/>
    <xf numFmtId="0" fontId="8" fillId="0" borderId="0" xfId="0" applyFont="1" applyFill="1"/>
    <xf numFmtId="0" fontId="7" fillId="0" borderId="0" xfId="0" applyFont="1" applyFill="1"/>
    <xf numFmtId="0" fontId="7" fillId="0" borderId="0" xfId="0" applyFont="1" applyBorder="1"/>
    <xf numFmtId="165" fontId="8" fillId="0" borderId="0" xfId="2" applyNumberFormat="1" applyFont="1" applyBorder="1"/>
    <xf numFmtId="165" fontId="4" fillId="0" borderId="0" xfId="2" applyNumberFormat="1" applyFont="1" applyFill="1" applyAlignment="1">
      <alignment horizontal="right"/>
    </xf>
    <xf numFmtId="0" fontId="9" fillId="0" borderId="0" xfId="0" applyFont="1" applyFill="1" applyBorder="1"/>
    <xf numFmtId="0" fontId="9" fillId="0" borderId="0" xfId="0" applyFont="1"/>
    <xf numFmtId="9" fontId="1" fillId="0" borderId="0" xfId="2" applyFont="1"/>
    <xf numFmtId="43" fontId="6" fillId="0" borderId="0" xfId="1" applyNumberFormat="1" applyFont="1"/>
    <xf numFmtId="0" fontId="12" fillId="0" borderId="0" xfId="3" applyFont="1" applyFill="1" applyBorder="1" applyAlignment="1">
      <alignment horizontal="left"/>
    </xf>
    <xf numFmtId="0" fontId="6" fillId="0" borderId="0" xfId="0" applyNumberFormat="1" applyFont="1" applyFill="1" applyAlignment="1">
      <alignment horizontal="center"/>
    </xf>
    <xf numFmtId="43" fontId="6" fillId="0" borderId="1" xfId="0" applyNumberFormat="1" applyFont="1" applyBorder="1"/>
    <xf numFmtId="43" fontId="13" fillId="0" borderId="0" xfId="3" applyNumberFormat="1" applyFont="1" applyBorder="1"/>
    <xf numFmtId="43" fontId="5" fillId="2" borderId="0" xfId="0" applyNumberFormat="1" applyFont="1" applyFill="1" applyBorder="1"/>
    <xf numFmtId="0" fontId="3" fillId="0" borderId="0" xfId="3" applyFont="1" applyBorder="1"/>
    <xf numFmtId="0" fontId="5" fillId="0" borderId="0" xfId="0" applyNumberFormat="1" applyFont="1"/>
    <xf numFmtId="0" fontId="3" fillId="3" borderId="2" xfId="3" applyFont="1" applyFill="1" applyBorder="1"/>
    <xf numFmtId="43" fontId="6" fillId="3" borderId="1" xfId="0" applyNumberFormat="1" applyFont="1" applyFill="1" applyBorder="1"/>
    <xf numFmtId="0" fontId="3" fillId="3" borderId="3" xfId="3" applyFont="1" applyFill="1" applyBorder="1"/>
    <xf numFmtId="0" fontId="3" fillId="3" borderId="4" xfId="3" applyFont="1" applyFill="1" applyBorder="1"/>
    <xf numFmtId="43" fontId="6" fillId="3" borderId="1" xfId="0" applyNumberFormat="1" applyFont="1" applyFill="1" applyBorder="1" applyAlignment="1">
      <alignment horizontal="right"/>
    </xf>
    <xf numFmtId="4" fontId="6" fillId="2" borderId="0" xfId="0" applyNumberFormat="1" applyFont="1" applyFill="1"/>
    <xf numFmtId="43" fontId="3" fillId="0" borderId="0" xfId="3" applyNumberFormat="1" applyFont="1" applyBorder="1"/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Fill="1" applyBorder="1" applyAlignment="1"/>
    <xf numFmtId="0" fontId="7" fillId="0" borderId="0" xfId="0" applyFont="1" applyAlignme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4" fillId="0" borderId="0" xfId="0" applyFont="1" applyAlignment="1"/>
    <xf numFmtId="0" fontId="10" fillId="0" borderId="0" xfId="0" applyFont="1" applyAlignment="1"/>
    <xf numFmtId="0" fontId="14" fillId="2" borderId="5" xfId="0" applyFont="1" applyFill="1" applyBorder="1"/>
    <xf numFmtId="0" fontId="14" fillId="3" borderId="2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5" borderId="3" xfId="0" applyFont="1" applyFill="1" applyBorder="1"/>
    <xf numFmtId="4" fontId="14" fillId="0" borderId="2" xfId="0" applyNumberFormat="1" applyFont="1" applyBorder="1"/>
    <xf numFmtId="4" fontId="14" fillId="0" borderId="8" xfId="0" applyNumberFormat="1" applyFont="1" applyBorder="1"/>
    <xf numFmtId="4" fontId="14" fillId="0" borderId="9" xfId="0" applyNumberFormat="1" applyFont="1" applyBorder="1"/>
    <xf numFmtId="0" fontId="14" fillId="0" borderId="3" xfId="0" applyFont="1" applyBorder="1"/>
    <xf numFmtId="4" fontId="16" fillId="0" borderId="3" xfId="4" applyNumberFormat="1" applyFont="1" applyBorder="1"/>
    <xf numFmtId="4" fontId="14" fillId="0" borderId="3" xfId="0" applyNumberFormat="1" applyFont="1" applyBorder="1"/>
    <xf numFmtId="4" fontId="16" fillId="0" borderId="9" xfId="4" applyNumberFormat="1" applyFont="1" applyBorder="1"/>
    <xf numFmtId="43" fontId="14" fillId="0" borderId="0" xfId="0" applyNumberFormat="1" applyFont="1"/>
    <xf numFmtId="4" fontId="16" fillId="0" borderId="3" xfId="0" applyNumberFormat="1" applyFont="1" applyBorder="1"/>
    <xf numFmtId="43" fontId="16" fillId="0" borderId="3" xfId="4" applyNumberFormat="1" applyFont="1" applyBorder="1"/>
    <xf numFmtId="4" fontId="16" fillId="0" borderId="8" xfId="4" applyNumberFormat="1" applyFont="1" applyBorder="1"/>
    <xf numFmtId="0" fontId="14" fillId="0" borderId="4" xfId="0" applyFont="1" applyBorder="1"/>
    <xf numFmtId="4" fontId="16" fillId="0" borderId="4" xfId="4" applyNumberFormat="1" applyFont="1" applyBorder="1"/>
    <xf numFmtId="4" fontId="16" fillId="0" borderId="10" xfId="4" applyNumberFormat="1" applyFont="1" applyBorder="1"/>
    <xf numFmtId="4" fontId="16" fillId="0" borderId="11" xfId="4" applyNumberFormat="1" applyFont="1" applyBorder="1"/>
    <xf numFmtId="0" fontId="17" fillId="6" borderId="1" xfId="0" applyFont="1" applyFill="1" applyBorder="1"/>
    <xf numFmtId="4" fontId="17" fillId="6" borderId="1" xfId="4" applyNumberFormat="1" applyFont="1" applyFill="1" applyBorder="1"/>
    <xf numFmtId="4" fontId="14" fillId="0" borderId="0" xfId="0" applyNumberFormat="1" applyFont="1"/>
    <xf numFmtId="0" fontId="14" fillId="2" borderId="0" xfId="0" applyFont="1" applyFill="1"/>
    <xf numFmtId="0" fontId="14" fillId="0" borderId="0" xfId="0" applyFont="1" applyBorder="1"/>
    <xf numFmtId="43" fontId="10" fillId="0" borderId="0" xfId="0" applyNumberFormat="1" applyFont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43" fontId="13" fillId="2" borderId="0" xfId="4" applyFont="1" applyFill="1" applyBorder="1"/>
    <xf numFmtId="43" fontId="13" fillId="2" borderId="0" xfId="0" applyNumberFormat="1" applyFont="1" applyFill="1" applyBorder="1"/>
    <xf numFmtId="0" fontId="10" fillId="0" borderId="0" xfId="0" applyFont="1" applyBorder="1" applyAlignment="1"/>
    <xf numFmtId="43" fontId="5" fillId="2" borderId="0" xfId="0" applyNumberFormat="1" applyFont="1" applyFill="1"/>
    <xf numFmtId="43" fontId="4" fillId="0" borderId="0" xfId="0" applyNumberFormat="1" applyFont="1" applyFill="1" applyBorder="1"/>
    <xf numFmtId="0" fontId="7" fillId="0" borderId="0" xfId="0" applyFont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43" fontId="6" fillId="2" borderId="0" xfId="0" applyNumberFormat="1" applyFont="1" applyFill="1" applyBorder="1"/>
    <xf numFmtId="43" fontId="6" fillId="2" borderId="0" xfId="0" applyNumberFormat="1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43" fontId="3" fillId="2" borderId="6" xfId="1" applyNumberFormat="1" applyFont="1" applyFill="1" applyBorder="1"/>
    <xf numFmtId="0" fontId="3" fillId="2" borderId="1" xfId="0" applyFont="1" applyFill="1" applyBorder="1" applyAlignment="1">
      <alignment horizontal="left"/>
    </xf>
    <xf numFmtId="43" fontId="6" fillId="2" borderId="1" xfId="0" applyNumberFormat="1" applyFont="1" applyFill="1" applyBorder="1"/>
    <xf numFmtId="10" fontId="4" fillId="2" borderId="1" xfId="2" applyNumberFormat="1" applyFont="1" applyFill="1" applyBorder="1"/>
    <xf numFmtId="0" fontId="3" fillId="0" borderId="1" xfId="0" applyFont="1" applyFill="1" applyBorder="1" applyAlignment="1">
      <alignment horizontal="left"/>
    </xf>
    <xf numFmtId="43" fontId="3" fillId="0" borderId="1" xfId="1" applyNumberFormat="1" applyFont="1" applyFill="1" applyBorder="1"/>
    <xf numFmtId="10" fontId="3" fillId="0" borderId="1" xfId="2" applyNumberFormat="1" applyFont="1" applyFill="1" applyBorder="1"/>
    <xf numFmtId="43" fontId="6" fillId="0" borderId="4" xfId="0" applyNumberFormat="1" applyFont="1" applyBorder="1"/>
    <xf numFmtId="43" fontId="3" fillId="0" borderId="1" xfId="1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43" fontId="5" fillId="0" borderId="7" xfId="0" applyNumberFormat="1" applyFont="1" applyBorder="1"/>
    <xf numFmtId="43" fontId="5" fillId="0" borderId="1" xfId="0" applyNumberFormat="1" applyFont="1" applyBorder="1"/>
    <xf numFmtId="0" fontId="3" fillId="10" borderId="14" xfId="0" applyFont="1" applyFill="1" applyBorder="1" applyAlignment="1">
      <alignment horizontal="left"/>
    </xf>
    <xf numFmtId="0" fontId="3" fillId="10" borderId="6" xfId="0" applyFont="1" applyFill="1" applyBorder="1" applyAlignment="1">
      <alignment horizontal="center"/>
    </xf>
    <xf numFmtId="43" fontId="5" fillId="10" borderId="6" xfId="0" applyNumberFormat="1" applyFont="1" applyFill="1" applyBorder="1"/>
    <xf numFmtId="43" fontId="6" fillId="10" borderId="6" xfId="0" applyNumberFormat="1" applyFont="1" applyFill="1" applyBorder="1"/>
    <xf numFmtId="43" fontId="3" fillId="10" borderId="6" xfId="1" applyNumberFormat="1" applyFont="1" applyFill="1" applyBorder="1"/>
    <xf numFmtId="10" fontId="3" fillId="10" borderId="7" xfId="2" applyNumberFormat="1" applyFont="1" applyFill="1" applyBorder="1"/>
    <xf numFmtId="0" fontId="3" fillId="2" borderId="1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3" fontId="5" fillId="2" borderId="6" xfId="0" applyNumberFormat="1" applyFont="1" applyFill="1" applyBorder="1"/>
    <xf numFmtId="43" fontId="6" fillId="2" borderId="6" xfId="0" applyNumberFormat="1" applyFont="1" applyFill="1" applyBorder="1"/>
    <xf numFmtId="43" fontId="4" fillId="2" borderId="6" xfId="1" applyNumberFormat="1" applyFont="1" applyFill="1" applyBorder="1"/>
    <xf numFmtId="10" fontId="4" fillId="2" borderId="7" xfId="1" applyNumberFormat="1" applyFont="1" applyFill="1" applyBorder="1"/>
    <xf numFmtId="0" fontId="4" fillId="0" borderId="14" xfId="0" applyFont="1" applyFill="1" applyBorder="1" applyAlignment="1">
      <alignment horizontal="left"/>
    </xf>
    <xf numFmtId="0" fontId="0" fillId="0" borderId="6" xfId="0" applyBorder="1"/>
    <xf numFmtId="43" fontId="5" fillId="0" borderId="6" xfId="0" applyNumberFormat="1" applyFont="1" applyBorder="1"/>
    <xf numFmtId="10" fontId="4" fillId="0" borderId="7" xfId="1" applyNumberFormat="1" applyFont="1" applyFill="1" applyBorder="1"/>
    <xf numFmtId="10" fontId="3" fillId="2" borderId="7" xfId="1" applyNumberFormat="1" applyFont="1" applyFill="1" applyBorder="1"/>
    <xf numFmtId="10" fontId="3" fillId="2" borderId="7" xfId="2" applyNumberFormat="1" applyFont="1" applyFill="1" applyBorder="1"/>
    <xf numFmtId="10" fontId="4" fillId="2" borderId="7" xfId="2" applyNumberFormat="1" applyFont="1" applyFill="1" applyBorder="1"/>
    <xf numFmtId="0" fontId="2" fillId="2" borderId="6" xfId="0" applyFont="1" applyFill="1" applyBorder="1"/>
    <xf numFmtId="0" fontId="2" fillId="0" borderId="6" xfId="0" applyFont="1" applyBorder="1"/>
    <xf numFmtId="43" fontId="4" fillId="0" borderId="6" xfId="1" applyNumberFormat="1" applyFont="1" applyFill="1" applyBorder="1"/>
    <xf numFmtId="0" fontId="0" fillId="0" borderId="6" xfId="0" applyFont="1" applyBorder="1"/>
    <xf numFmtId="43" fontId="0" fillId="0" borderId="6" xfId="0" applyNumberFormat="1" applyFont="1" applyBorder="1"/>
    <xf numFmtId="43" fontId="2" fillId="2" borderId="6" xfId="0" applyNumberFormat="1" applyFont="1" applyFill="1" applyBorder="1"/>
    <xf numFmtId="43" fontId="4" fillId="0" borderId="7" xfId="1" applyNumberFormat="1" applyFont="1" applyFill="1" applyBorder="1"/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43" fontId="6" fillId="0" borderId="6" xfId="0" applyNumberFormat="1" applyFont="1" applyBorder="1"/>
    <xf numFmtId="43" fontId="3" fillId="0" borderId="6" xfId="1" applyNumberFormat="1" applyFont="1" applyFill="1" applyBorder="1"/>
    <xf numFmtId="10" fontId="3" fillId="0" borderId="7" xfId="2" applyNumberFormat="1" applyFont="1" applyFill="1" applyBorder="1"/>
    <xf numFmtId="0" fontId="3" fillId="4" borderId="14" xfId="0" applyFont="1" applyFill="1" applyBorder="1" applyAlignment="1">
      <alignment horizontal="left"/>
    </xf>
    <xf numFmtId="0" fontId="2" fillId="11" borderId="6" xfId="0" applyFont="1" applyFill="1" applyBorder="1"/>
    <xf numFmtId="43" fontId="5" fillId="11" borderId="6" xfId="0" applyNumberFormat="1" applyFont="1" applyFill="1" applyBorder="1"/>
    <xf numFmtId="43" fontId="3" fillId="4" borderId="6" xfId="1" applyNumberFormat="1" applyFont="1" applyFill="1" applyBorder="1"/>
    <xf numFmtId="10" fontId="3" fillId="4" borderId="7" xfId="2" applyNumberFormat="1" applyFont="1" applyFill="1" applyBorder="1"/>
    <xf numFmtId="0" fontId="3" fillId="11" borderId="6" xfId="0" applyFont="1" applyFill="1" applyBorder="1" applyAlignment="1">
      <alignment horizontal="center"/>
    </xf>
    <xf numFmtId="43" fontId="6" fillId="11" borderId="6" xfId="0" applyNumberFormat="1" applyFont="1" applyFill="1" applyBorder="1"/>
    <xf numFmtId="0" fontId="4" fillId="2" borderId="14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2" fillId="8" borderId="6" xfId="0" applyFont="1" applyFill="1" applyBorder="1"/>
    <xf numFmtId="43" fontId="6" fillId="8" borderId="6" xfId="0" applyNumberFormat="1" applyFont="1" applyFill="1" applyBorder="1"/>
    <xf numFmtId="43" fontId="3" fillId="8" borderId="6" xfId="1" applyNumberFormat="1" applyFont="1" applyFill="1" applyBorder="1"/>
    <xf numFmtId="10" fontId="3" fillId="8" borderId="7" xfId="2" applyNumberFormat="1" applyFont="1" applyFill="1" applyBorder="1"/>
    <xf numFmtId="43" fontId="2" fillId="0" borderId="6" xfId="0" applyNumberFormat="1" applyFont="1" applyBorder="1"/>
    <xf numFmtId="43" fontId="4" fillId="4" borderId="6" xfId="1" applyNumberFormat="1" applyFont="1" applyFill="1" applyBorder="1"/>
    <xf numFmtId="10" fontId="4" fillId="4" borderId="7" xfId="2" applyNumberFormat="1" applyFont="1" applyFill="1" applyBorder="1"/>
    <xf numFmtId="43" fontId="18" fillId="10" borderId="6" xfId="0" applyNumberFormat="1" applyFont="1" applyFill="1" applyBorder="1"/>
    <xf numFmtId="43" fontId="3" fillId="10" borderId="6" xfId="0" applyNumberFormat="1" applyFont="1" applyFill="1" applyBorder="1"/>
    <xf numFmtId="10" fontId="4" fillId="10" borderId="7" xfId="2" applyNumberFormat="1" applyFont="1" applyFill="1" applyBorder="1"/>
    <xf numFmtId="0" fontId="4" fillId="2" borderId="6" xfId="0" applyFont="1" applyFill="1" applyBorder="1" applyAlignment="1">
      <alignment horizontal="center"/>
    </xf>
    <xf numFmtId="43" fontId="0" fillId="2" borderId="6" xfId="0" applyNumberFormat="1" applyFont="1" applyFill="1" applyBorder="1"/>
    <xf numFmtId="43" fontId="4" fillId="2" borderId="7" xfId="2" applyNumberFormat="1" applyFont="1" applyFill="1" applyBorder="1"/>
    <xf numFmtId="43" fontId="5" fillId="0" borderId="6" xfId="1" applyNumberFormat="1" applyFont="1" applyBorder="1"/>
    <xf numFmtId="43" fontId="6" fillId="0" borderId="6" xfId="1" applyNumberFormat="1" applyFont="1" applyBorder="1"/>
    <xf numFmtId="164" fontId="3" fillId="0" borderId="6" xfId="1" applyNumberFormat="1" applyFont="1" applyFill="1" applyBorder="1"/>
    <xf numFmtId="165" fontId="3" fillId="0" borderId="7" xfId="2" applyNumberFormat="1" applyFont="1" applyFill="1" applyBorder="1"/>
    <xf numFmtId="0" fontId="3" fillId="0" borderId="6" xfId="0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vertical="center"/>
    </xf>
    <xf numFmtId="49" fontId="3" fillId="0" borderId="7" xfId="2" applyNumberFormat="1" applyFont="1" applyFill="1" applyBorder="1" applyAlignment="1">
      <alignment vertical="center"/>
    </xf>
    <xf numFmtId="0" fontId="3" fillId="7" borderId="6" xfId="0" applyFont="1" applyFill="1" applyBorder="1" applyAlignment="1">
      <alignment horizontal="center"/>
    </xf>
    <xf numFmtId="43" fontId="6" fillId="7" borderId="6" xfId="1" applyNumberFormat="1" applyFont="1" applyFill="1" applyBorder="1"/>
    <xf numFmtId="43" fontId="5" fillId="7" borderId="6" xfId="1" applyNumberFormat="1" applyFont="1" applyFill="1" applyBorder="1"/>
    <xf numFmtId="164" fontId="3" fillId="7" borderId="6" xfId="1" applyNumberFormat="1" applyFont="1" applyFill="1" applyBorder="1"/>
    <xf numFmtId="165" fontId="3" fillId="7" borderId="7" xfId="2" applyNumberFormat="1" applyFont="1" applyFill="1" applyBorder="1"/>
    <xf numFmtId="0" fontId="5" fillId="0" borderId="14" xfId="0" applyFont="1" applyBorder="1"/>
    <xf numFmtId="0" fontId="5" fillId="0" borderId="6" xfId="0" applyFont="1" applyBorder="1" applyAlignment="1">
      <alignment horizontal="center"/>
    </xf>
    <xf numFmtId="164" fontId="3" fillId="2" borderId="6" xfId="1" applyNumberFormat="1" applyFont="1" applyFill="1" applyBorder="1"/>
    <xf numFmtId="165" fontId="4" fillId="2" borderId="7" xfId="2" applyNumberFormat="1" applyFont="1" applyFill="1" applyBorder="1"/>
    <xf numFmtId="0" fontId="6" fillId="7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4" fontId="4" fillId="2" borderId="6" xfId="1" applyNumberFormat="1" applyFont="1" applyFill="1" applyBorder="1"/>
    <xf numFmtId="0" fontId="5" fillId="2" borderId="14" xfId="0" applyFont="1" applyFill="1" applyBorder="1"/>
    <xf numFmtId="0" fontId="5" fillId="2" borderId="6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43" fontId="5" fillId="9" borderId="6" xfId="1" applyNumberFormat="1" applyFont="1" applyFill="1" applyBorder="1"/>
    <xf numFmtId="43" fontId="6" fillId="9" borderId="6" xfId="1" applyNumberFormat="1" applyFont="1" applyFill="1" applyBorder="1"/>
    <xf numFmtId="164" fontId="4" fillId="9" borderId="6" xfId="1" applyNumberFormat="1" applyFont="1" applyFill="1" applyBorder="1"/>
    <xf numFmtId="165" fontId="4" fillId="9" borderId="7" xfId="2" applyNumberFormat="1" applyFont="1" applyFill="1" applyBorder="1" applyAlignment="1">
      <alignment horizontal="right"/>
    </xf>
    <xf numFmtId="0" fontId="6" fillId="9" borderId="14" xfId="0" applyFont="1" applyFill="1" applyBorder="1"/>
    <xf numFmtId="0" fontId="6" fillId="9" borderId="6" xfId="0" applyFont="1" applyFill="1" applyBorder="1" applyAlignment="1">
      <alignment horizontal="center"/>
    </xf>
    <xf numFmtId="0" fontId="2" fillId="9" borderId="6" xfId="0" applyFont="1" applyFill="1" applyBorder="1"/>
    <xf numFmtId="43" fontId="6" fillId="9" borderId="6" xfId="0" applyNumberFormat="1" applyFont="1" applyFill="1" applyBorder="1"/>
    <xf numFmtId="164" fontId="6" fillId="9" borderId="6" xfId="1" applyNumberFormat="1" applyFont="1" applyFill="1" applyBorder="1"/>
    <xf numFmtId="165" fontId="6" fillId="9" borderId="7" xfId="2" applyNumberFormat="1" applyFont="1" applyFill="1" applyBorder="1" applyAlignment="1">
      <alignment horizontal="right"/>
    </xf>
    <xf numFmtId="0" fontId="3" fillId="7" borderId="14" xfId="0" applyFont="1" applyFill="1" applyBorder="1" applyAlignment="1">
      <alignment horizontal="left"/>
    </xf>
    <xf numFmtId="164" fontId="5" fillId="7" borderId="6" xfId="1" applyNumberFormat="1" applyFont="1" applyFill="1" applyBorder="1"/>
    <xf numFmtId="165" fontId="5" fillId="7" borderId="7" xfId="2" applyNumberFormat="1" applyFont="1" applyFill="1" applyBorder="1" applyAlignment="1">
      <alignment horizontal="right"/>
    </xf>
    <xf numFmtId="164" fontId="5" fillId="2" borderId="6" xfId="1" applyNumberFormat="1" applyFont="1" applyFill="1" applyBorder="1"/>
    <xf numFmtId="165" fontId="5" fillId="2" borderId="7" xfId="2" applyNumberFormat="1" applyFont="1" applyFill="1" applyBorder="1" applyAlignment="1">
      <alignment horizontal="right"/>
    </xf>
    <xf numFmtId="0" fontId="5" fillId="2" borderId="8" xfId="0" applyFont="1" applyFill="1" applyBorder="1"/>
    <xf numFmtId="0" fontId="5" fillId="2" borderId="0" xfId="0" applyFont="1" applyFill="1" applyBorder="1" applyAlignment="1">
      <alignment horizontal="center"/>
    </xf>
    <xf numFmtId="43" fontId="5" fillId="0" borderId="0" xfId="1" applyNumberFormat="1" applyFont="1" applyBorder="1"/>
    <xf numFmtId="164" fontId="5" fillId="2" borderId="0" xfId="1" applyNumberFormat="1" applyFont="1" applyFill="1" applyBorder="1"/>
    <xf numFmtId="165" fontId="5" fillId="2" borderId="9" xfId="2" applyNumberFormat="1" applyFont="1" applyFill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164" fontId="5" fillId="0" borderId="0" xfId="1" applyNumberFormat="1" applyFont="1" applyBorder="1"/>
    <xf numFmtId="165" fontId="5" fillId="0" borderId="9" xfId="2" applyNumberFormat="1" applyFont="1" applyBorder="1" applyAlignment="1">
      <alignment horizontal="right"/>
    </xf>
    <xf numFmtId="0" fontId="6" fillId="7" borderId="5" xfId="0" applyFont="1" applyFill="1" applyBorder="1" applyAlignment="1">
      <alignment horizontal="center"/>
    </xf>
    <xf numFmtId="43" fontId="6" fillId="7" borderId="5" xfId="1" applyNumberFormat="1" applyFont="1" applyFill="1" applyBorder="1"/>
    <xf numFmtId="43" fontId="5" fillId="7" borderId="5" xfId="1" applyNumberFormat="1" applyFont="1" applyFill="1" applyBorder="1"/>
    <xf numFmtId="164" fontId="6" fillId="3" borderId="5" xfId="1" applyNumberFormat="1" applyFont="1" applyFill="1" applyBorder="1"/>
    <xf numFmtId="165" fontId="6" fillId="3" borderId="11" xfId="2" applyNumberFormat="1" applyFont="1" applyFill="1" applyBorder="1" applyAlignment="1">
      <alignment horizontal="right"/>
    </xf>
    <xf numFmtId="164" fontId="6" fillId="2" borderId="6" xfId="1" applyNumberFormat="1" applyFont="1" applyFill="1" applyBorder="1"/>
    <xf numFmtId="165" fontId="6" fillId="2" borderId="7" xfId="2" applyNumberFormat="1" applyFont="1" applyFill="1" applyBorder="1" applyAlignment="1">
      <alignment horizontal="right"/>
    </xf>
    <xf numFmtId="164" fontId="6" fillId="7" borderId="6" xfId="1" applyNumberFormat="1" applyFont="1" applyFill="1" applyBorder="1"/>
    <xf numFmtId="165" fontId="6" fillId="7" borderId="7" xfId="2" applyNumberFormat="1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164" fontId="5" fillId="4" borderId="6" xfId="1" applyNumberFormat="1" applyFont="1" applyFill="1" applyBorder="1"/>
    <xf numFmtId="165" fontId="5" fillId="4" borderId="7" xfId="2" applyNumberFormat="1" applyFont="1" applyFill="1" applyBorder="1" applyAlignment="1">
      <alignment horizontal="right"/>
    </xf>
    <xf numFmtId="165" fontId="6" fillId="9" borderId="7" xfId="2" applyNumberFormat="1" applyFont="1" applyFill="1" applyBorder="1"/>
    <xf numFmtId="49" fontId="3" fillId="0" borderId="14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64" fontId="3" fillId="7" borderId="0" xfId="1" applyNumberFormat="1" applyFont="1" applyFill="1" applyBorder="1"/>
    <xf numFmtId="165" fontId="4" fillId="7" borderId="9" xfId="2" applyNumberFormat="1" applyFont="1" applyFill="1" applyBorder="1"/>
    <xf numFmtId="0" fontId="6" fillId="7" borderId="14" xfId="0" applyFont="1" applyFill="1" applyBorder="1"/>
    <xf numFmtId="164" fontId="4" fillId="2" borderId="0" xfId="1" applyNumberFormat="1" applyFont="1" applyFill="1" applyBorder="1"/>
    <xf numFmtId="165" fontId="4" fillId="2" borderId="9" xfId="2" applyNumberFormat="1" applyFont="1" applyFill="1" applyBorder="1"/>
    <xf numFmtId="0" fontId="3" fillId="9" borderId="14" xfId="0" applyFont="1" applyFill="1" applyBorder="1" applyAlignment="1">
      <alignment horizontal="left"/>
    </xf>
    <xf numFmtId="0" fontId="6" fillId="7" borderId="10" xfId="0" applyFont="1" applyFill="1" applyBorder="1"/>
    <xf numFmtId="0" fontId="5" fillId="4" borderId="14" xfId="0" applyFont="1" applyFill="1" applyBorder="1"/>
    <xf numFmtId="164" fontId="5" fillId="4" borderId="0" xfId="1" applyNumberFormat="1" applyFont="1" applyFill="1" applyBorder="1"/>
    <xf numFmtId="165" fontId="5" fillId="4" borderId="9" xfId="2" applyNumberFormat="1" applyFont="1" applyFill="1" applyBorder="1" applyAlignment="1">
      <alignment horizontal="right"/>
    </xf>
    <xf numFmtId="0" fontId="6" fillId="9" borderId="14" xfId="0" applyFont="1" applyFill="1" applyBorder="1" applyAlignment="1">
      <alignment horizontal="left"/>
    </xf>
    <xf numFmtId="0" fontId="12" fillId="0" borderId="14" xfId="3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0" fontId="3" fillId="0" borderId="14" xfId="3" applyFont="1" applyBorder="1"/>
    <xf numFmtId="0" fontId="3" fillId="3" borderId="14" xfId="3" applyFont="1" applyFill="1" applyBorder="1"/>
    <xf numFmtId="43" fontId="5" fillId="3" borderId="6" xfId="0" applyNumberFormat="1" applyFont="1" applyFill="1" applyBorder="1"/>
    <xf numFmtId="43" fontId="5" fillId="3" borderId="7" xfId="0" applyNumberFormat="1" applyFont="1" applyFill="1" applyBorder="1"/>
    <xf numFmtId="0" fontId="4" fillId="0" borderId="14" xfId="3" applyFont="1" applyBorder="1"/>
    <xf numFmtId="0" fontId="12" fillId="3" borderId="14" xfId="3" applyFont="1" applyFill="1" applyBorder="1"/>
    <xf numFmtId="0" fontId="4" fillId="2" borderId="14" xfId="3" applyFont="1" applyFill="1" applyBorder="1" applyAlignment="1" applyProtection="1">
      <alignment horizontal="left"/>
      <protection locked="0"/>
    </xf>
    <xf numFmtId="0" fontId="4" fillId="2" borderId="14" xfId="3" applyFont="1" applyFill="1" applyBorder="1" applyProtection="1">
      <protection locked="0"/>
    </xf>
    <xf numFmtId="0" fontId="4" fillId="2" borderId="14" xfId="3" applyFont="1" applyFill="1" applyBorder="1"/>
    <xf numFmtId="43" fontId="5" fillId="2" borderId="7" xfId="0" applyNumberFormat="1" applyFont="1" applyFill="1" applyBorder="1"/>
    <xf numFmtId="43" fontId="3" fillId="0" borderId="12" xfId="1" applyNumberFormat="1" applyFont="1" applyFill="1" applyBorder="1" applyAlignment="1">
      <alignment horizontal="center" vertical="center"/>
    </xf>
    <xf numFmtId="43" fontId="3" fillId="0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3" fontId="6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10" fillId="0" borderId="0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</cellXfs>
  <cellStyles count="5">
    <cellStyle name="Millares" xfId="1" builtinId="3"/>
    <cellStyle name="Millares 10" xf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44" workbookViewId="0">
      <selection activeCell="A51" sqref="A51:H64"/>
    </sheetView>
  </sheetViews>
  <sheetFormatPr baseColWidth="10" defaultRowHeight="15" x14ac:dyDescent="0.25"/>
  <cols>
    <col min="1" max="1" width="30.42578125" customWidth="1"/>
    <col min="2" max="2" width="5.42578125" customWidth="1"/>
    <col min="3" max="3" width="14.140625" style="2" bestFit="1" customWidth="1"/>
    <col min="4" max="5" width="13" style="2" customWidth="1"/>
    <col min="6" max="6" width="13.140625" style="2" customWidth="1"/>
    <col min="7" max="7" width="13" style="2" customWidth="1"/>
    <col min="8" max="8" width="10.28515625" style="9" customWidth="1"/>
  </cols>
  <sheetData>
    <row r="1" spans="1:8" x14ac:dyDescent="0.25">
      <c r="A1" s="252" t="s">
        <v>0</v>
      </c>
      <c r="B1" s="252"/>
      <c r="C1" s="252"/>
      <c r="D1" s="252"/>
      <c r="E1" s="252"/>
      <c r="F1" s="252"/>
      <c r="G1" s="252"/>
      <c r="H1" s="252"/>
    </row>
    <row r="2" spans="1:8" x14ac:dyDescent="0.25">
      <c r="A2" s="251" t="s">
        <v>1</v>
      </c>
      <c r="B2" s="251"/>
      <c r="C2" s="251"/>
      <c r="D2" s="251"/>
      <c r="E2" s="251"/>
      <c r="F2" s="251"/>
      <c r="G2" s="251"/>
      <c r="H2" s="251"/>
    </row>
    <row r="3" spans="1:8" x14ac:dyDescent="0.25">
      <c r="A3" s="251" t="s">
        <v>2</v>
      </c>
      <c r="B3" s="251"/>
      <c r="C3" s="251"/>
      <c r="D3" s="251"/>
      <c r="E3" s="251"/>
      <c r="F3" s="251"/>
      <c r="G3" s="251"/>
      <c r="H3" s="251"/>
    </row>
    <row r="4" spans="1:8" x14ac:dyDescent="0.25">
      <c r="A4" s="251" t="s">
        <v>3</v>
      </c>
      <c r="B4" s="251"/>
      <c r="C4" s="251"/>
      <c r="D4" s="251"/>
      <c r="E4" s="251"/>
      <c r="F4" s="251"/>
      <c r="G4" s="251"/>
      <c r="H4" s="251"/>
    </row>
    <row r="5" spans="1:8" x14ac:dyDescent="0.25">
      <c r="A5" s="251" t="s">
        <v>216</v>
      </c>
      <c r="B5" s="251"/>
      <c r="C5" s="251"/>
      <c r="D5" s="251"/>
      <c r="E5" s="251"/>
      <c r="F5" s="251"/>
      <c r="G5" s="251"/>
      <c r="H5" s="251"/>
    </row>
    <row r="6" spans="1:8" ht="15.75" thickBot="1" x14ac:dyDescent="0.3">
      <c r="A6" s="251" t="s">
        <v>4</v>
      </c>
      <c r="B6" s="251"/>
      <c r="C6" s="251"/>
      <c r="D6" s="251"/>
      <c r="E6" s="251"/>
      <c r="F6" s="251"/>
      <c r="G6" s="251"/>
      <c r="H6" s="251"/>
    </row>
    <row r="7" spans="1:8" ht="15.75" thickBot="1" x14ac:dyDescent="0.3">
      <c r="A7" s="104"/>
      <c r="B7" s="103" t="s">
        <v>5</v>
      </c>
      <c r="C7" s="247" t="s">
        <v>210</v>
      </c>
      <c r="D7" s="248"/>
      <c r="E7" s="247" t="s">
        <v>202</v>
      </c>
      <c r="F7" s="248"/>
      <c r="G7" s="101" t="s">
        <v>6</v>
      </c>
      <c r="H7" s="102" t="s">
        <v>7</v>
      </c>
    </row>
    <row r="8" spans="1:8" ht="15.75" thickBot="1" x14ac:dyDescent="0.3">
      <c r="A8" s="97" t="s">
        <v>8</v>
      </c>
      <c r="B8" s="105"/>
      <c r="C8" s="106"/>
      <c r="D8" s="32">
        <f>D9+D15+D18</f>
        <v>89902909.719999999</v>
      </c>
      <c r="E8" s="107"/>
      <c r="F8" s="100">
        <f>+F9+F15+F18</f>
        <v>111262662.84</v>
      </c>
      <c r="G8" s="98">
        <f>+D8-F8</f>
        <v>-21359753.120000005</v>
      </c>
      <c r="H8" s="99">
        <f>G8/F8</f>
        <v>-0.19197592952378062</v>
      </c>
    </row>
    <row r="9" spans="1:8" ht="15.75" thickBot="1" x14ac:dyDescent="0.3">
      <c r="A9" s="108" t="s">
        <v>9</v>
      </c>
      <c r="B9" s="109">
        <v>3</v>
      </c>
      <c r="C9" s="110"/>
      <c r="D9" s="111">
        <f>C12</f>
        <v>10332755.060000001</v>
      </c>
      <c r="E9" s="110"/>
      <c r="F9" s="111">
        <f>+E10+E12</f>
        <v>40482204.18</v>
      </c>
      <c r="G9" s="112">
        <f>+D9-F9</f>
        <v>-30149449.119999997</v>
      </c>
      <c r="H9" s="113">
        <f>G9/F9</f>
        <v>-0.74475809138117932</v>
      </c>
    </row>
    <row r="10" spans="1:8" ht="15.75" thickBot="1" x14ac:dyDescent="0.3">
      <c r="A10" s="114" t="s">
        <v>10</v>
      </c>
      <c r="B10" s="115"/>
      <c r="C10" s="116">
        <v>0</v>
      </c>
      <c r="D10" s="116"/>
      <c r="E10" s="117">
        <f>+E11</f>
        <v>3977003.38</v>
      </c>
      <c r="F10" s="116"/>
      <c r="G10" s="118">
        <f>+C10-E10</f>
        <v>-3977003.38</v>
      </c>
      <c r="H10" s="119">
        <v>0</v>
      </c>
    </row>
    <row r="11" spans="1:8" ht="15.75" thickBot="1" x14ac:dyDescent="0.3">
      <c r="A11" s="120" t="s">
        <v>11</v>
      </c>
      <c r="B11" s="121"/>
      <c r="C11" s="122">
        <v>0</v>
      </c>
      <c r="D11" s="122"/>
      <c r="E11" s="122">
        <v>3977003.38</v>
      </c>
      <c r="F11" s="122"/>
      <c r="G11" s="118">
        <f t="shared" ref="G11:G14" si="0">+C11-E11</f>
        <v>-3977003.38</v>
      </c>
      <c r="H11" s="123">
        <v>0</v>
      </c>
    </row>
    <row r="12" spans="1:8" ht="15.75" thickBot="1" x14ac:dyDescent="0.3">
      <c r="A12" s="114" t="s">
        <v>12</v>
      </c>
      <c r="B12" s="115"/>
      <c r="C12" s="117">
        <f>C13+C14</f>
        <v>10332755.060000001</v>
      </c>
      <c r="D12" s="116"/>
      <c r="E12" s="117">
        <f>+E13+E14</f>
        <v>36505200.799999997</v>
      </c>
      <c r="F12" s="116"/>
      <c r="G12" s="93">
        <f t="shared" si="0"/>
        <v>-26172445.739999995</v>
      </c>
      <c r="H12" s="124">
        <f>G12/E12</f>
        <v>-0.71695115124527675</v>
      </c>
    </row>
    <row r="13" spans="1:8" ht="15.75" thickBot="1" x14ac:dyDescent="0.3">
      <c r="A13" s="120" t="s">
        <v>13</v>
      </c>
      <c r="B13" s="121"/>
      <c r="C13" s="122">
        <v>8280221.4800000004</v>
      </c>
      <c r="D13" s="122"/>
      <c r="E13" s="122">
        <v>22418972.100000001</v>
      </c>
      <c r="F13" s="122"/>
      <c r="G13" s="118">
        <f t="shared" si="0"/>
        <v>-14138750.620000001</v>
      </c>
      <c r="H13" s="123">
        <f t="shared" ref="H13:H14" si="1">G13/E13</f>
        <v>-0.63066007473197216</v>
      </c>
    </row>
    <row r="14" spans="1:8" ht="15.75" thickBot="1" x14ac:dyDescent="0.3">
      <c r="A14" s="120" t="s">
        <v>14</v>
      </c>
      <c r="B14" s="121"/>
      <c r="C14" s="122">
        <v>2052533.58</v>
      </c>
      <c r="D14" s="122"/>
      <c r="E14" s="122">
        <v>14086228.699999999</v>
      </c>
      <c r="F14" s="122"/>
      <c r="G14" s="118">
        <f t="shared" si="0"/>
        <v>-12033695.119999999</v>
      </c>
      <c r="H14" s="123">
        <f t="shared" si="1"/>
        <v>-0.85428792732862557</v>
      </c>
    </row>
    <row r="15" spans="1:8" ht="15.75" thickBot="1" x14ac:dyDescent="0.3">
      <c r="A15" s="108" t="s">
        <v>15</v>
      </c>
      <c r="B15" s="109">
        <v>4</v>
      </c>
      <c r="C15" s="110"/>
      <c r="D15" s="111">
        <f>C16</f>
        <v>51857070.009999998</v>
      </c>
      <c r="E15" s="110"/>
      <c r="F15" s="111">
        <f>+E16</f>
        <v>49052353.009999998</v>
      </c>
      <c r="G15" s="112">
        <f>+D15-F15</f>
        <v>2804717</v>
      </c>
      <c r="H15" s="113">
        <f>G15/F15</f>
        <v>5.7178031794483331E-2</v>
      </c>
    </row>
    <row r="16" spans="1:8" ht="15.75" thickBot="1" x14ac:dyDescent="0.3">
      <c r="A16" s="114" t="s">
        <v>16</v>
      </c>
      <c r="B16" s="115"/>
      <c r="C16" s="117">
        <f>C17</f>
        <v>51857070.009999998</v>
      </c>
      <c r="D16" s="116"/>
      <c r="E16" s="117">
        <f>+E17</f>
        <v>49052353.009999998</v>
      </c>
      <c r="F16" s="116"/>
      <c r="G16" s="93">
        <f>+C16-E16</f>
        <v>2804717</v>
      </c>
      <c r="H16" s="125">
        <f>G16/E16</f>
        <v>5.7178031794483331E-2</v>
      </c>
    </row>
    <row r="17" spans="1:8" ht="15.75" thickBot="1" x14ac:dyDescent="0.3">
      <c r="A17" s="120" t="s">
        <v>17</v>
      </c>
      <c r="B17" s="121"/>
      <c r="C17" s="122">
        <v>51857070.009999998</v>
      </c>
      <c r="D17" s="122"/>
      <c r="E17" s="122">
        <v>49052353.009999998</v>
      </c>
      <c r="F17" s="122"/>
      <c r="G17" s="118">
        <f>+C17-E17</f>
        <v>2804717</v>
      </c>
      <c r="H17" s="126">
        <f>G17/E17</f>
        <v>5.7178031794483331E-2</v>
      </c>
    </row>
    <row r="18" spans="1:8" ht="15.75" thickBot="1" x14ac:dyDescent="0.3">
      <c r="A18" s="108" t="s">
        <v>18</v>
      </c>
      <c r="B18" s="109">
        <v>5</v>
      </c>
      <c r="C18" s="110"/>
      <c r="D18" s="111">
        <f>C19+C21+C25</f>
        <v>27713084.649999999</v>
      </c>
      <c r="E18" s="110"/>
      <c r="F18" s="111">
        <f>+E19+E21+E25</f>
        <v>21728105.649999999</v>
      </c>
      <c r="G18" s="112">
        <f>+D18-F18</f>
        <v>5984979</v>
      </c>
      <c r="H18" s="113">
        <f>G18/F18</f>
        <v>0.27544872509398904</v>
      </c>
    </row>
    <row r="19" spans="1:8" ht="15.75" thickBot="1" x14ac:dyDescent="0.3">
      <c r="A19" s="114" t="s">
        <v>19</v>
      </c>
      <c r="B19" s="115"/>
      <c r="C19" s="117">
        <f>C20</f>
        <v>813620</v>
      </c>
      <c r="D19" s="116"/>
      <c r="E19" s="117">
        <f>+E20</f>
        <v>2909620</v>
      </c>
      <c r="F19" s="116"/>
      <c r="G19" s="93">
        <f>+C19-E19</f>
        <v>-2096000</v>
      </c>
      <c r="H19" s="125">
        <f>G19/E19</f>
        <v>-0.72036898289123663</v>
      </c>
    </row>
    <row r="20" spans="1:8" ht="15.75" thickBot="1" x14ac:dyDescent="0.3">
      <c r="A20" s="120" t="s">
        <v>20</v>
      </c>
      <c r="B20" s="121"/>
      <c r="C20" s="122">
        <v>813620</v>
      </c>
      <c r="D20" s="122"/>
      <c r="E20" s="122">
        <v>2909620</v>
      </c>
      <c r="F20" s="122"/>
      <c r="G20" s="118">
        <f>+C20-E20</f>
        <v>-2096000</v>
      </c>
      <c r="H20" s="126">
        <f>G20/E20</f>
        <v>-0.72036898289123663</v>
      </c>
    </row>
    <row r="21" spans="1:8" ht="15.75" thickBot="1" x14ac:dyDescent="0.3">
      <c r="A21" s="114" t="s">
        <v>204</v>
      </c>
      <c r="B21" s="127"/>
      <c r="C21" s="117">
        <f>C22+C23</f>
        <v>3878824</v>
      </c>
      <c r="D21" s="116"/>
      <c r="E21" s="117">
        <f>+E22+E23+E24</f>
        <v>1261634</v>
      </c>
      <c r="F21" s="116"/>
      <c r="G21" s="93">
        <f>+C21-E21</f>
        <v>2617190</v>
      </c>
      <c r="H21" s="125">
        <f>G21/E21</f>
        <v>2.0744447280273044</v>
      </c>
    </row>
    <row r="22" spans="1:8" ht="15.75" thickBot="1" x14ac:dyDescent="0.3">
      <c r="A22" s="120" t="s">
        <v>21</v>
      </c>
      <c r="B22" s="128"/>
      <c r="C22" s="122">
        <v>3878824</v>
      </c>
      <c r="D22" s="122"/>
      <c r="E22" s="122">
        <v>1230500</v>
      </c>
      <c r="F22" s="122"/>
      <c r="G22" s="129">
        <f>+C22-E22</f>
        <v>2648324</v>
      </c>
      <c r="H22" s="126">
        <f>G22/E22</f>
        <v>2.1522340511986999</v>
      </c>
    </row>
    <row r="23" spans="1:8" s="5" customFormat="1" ht="15.75" thickBot="1" x14ac:dyDescent="0.3">
      <c r="A23" s="120" t="s">
        <v>220</v>
      </c>
      <c r="B23" s="130"/>
      <c r="C23" s="122">
        <v>0</v>
      </c>
      <c r="D23" s="131"/>
      <c r="E23" s="122">
        <v>0</v>
      </c>
      <c r="F23" s="131"/>
      <c r="G23" s="129">
        <f>+C23-E23</f>
        <v>0</v>
      </c>
      <c r="H23" s="126">
        <v>0</v>
      </c>
    </row>
    <row r="24" spans="1:8" s="5" customFormat="1" ht="15.75" thickBot="1" x14ac:dyDescent="0.3">
      <c r="A24" s="120" t="s">
        <v>203</v>
      </c>
      <c r="B24" s="130"/>
      <c r="C24" s="131">
        <v>0</v>
      </c>
      <c r="D24" s="131"/>
      <c r="E24" s="122">
        <v>31134</v>
      </c>
      <c r="F24" s="131"/>
      <c r="G24" s="129">
        <f>C24-E24</f>
        <v>-31134</v>
      </c>
      <c r="H24" s="126">
        <v>0</v>
      </c>
    </row>
    <row r="25" spans="1:8" s="4" customFormat="1" ht="15.75" thickBot="1" x14ac:dyDescent="0.3">
      <c r="A25" s="114" t="s">
        <v>22</v>
      </c>
      <c r="B25" s="115"/>
      <c r="C25" s="117">
        <f>SUM(C26:C28)</f>
        <v>23020640.649999999</v>
      </c>
      <c r="D25" s="132"/>
      <c r="E25" s="117">
        <f>+E26+E27+E28</f>
        <v>17556851.649999999</v>
      </c>
      <c r="F25" s="132"/>
      <c r="G25" s="93">
        <f>+C25-E25</f>
        <v>5463789</v>
      </c>
      <c r="H25" s="125">
        <f>G25/E25</f>
        <v>0.31120551161005</v>
      </c>
    </row>
    <row r="26" spans="1:8" ht="15.75" thickBot="1" x14ac:dyDescent="0.3">
      <c r="A26" s="120" t="s">
        <v>23</v>
      </c>
      <c r="B26" s="121"/>
      <c r="C26" s="122">
        <v>23454663</v>
      </c>
      <c r="D26" s="122"/>
      <c r="E26" s="122">
        <v>18868874</v>
      </c>
      <c r="F26" s="122"/>
      <c r="G26" s="118">
        <f t="shared" ref="G26:G28" si="2">+C26-E26</f>
        <v>4585789</v>
      </c>
      <c r="H26" s="126">
        <f t="shared" ref="H26:H28" si="3">G26/E26</f>
        <v>0.2430345870135123</v>
      </c>
    </row>
    <row r="27" spans="1:8" ht="15.75" thickBot="1" x14ac:dyDescent="0.3">
      <c r="A27" s="120" t="s">
        <v>24</v>
      </c>
      <c r="B27" s="121"/>
      <c r="C27" s="122">
        <v>878000</v>
      </c>
      <c r="D27" s="122"/>
      <c r="E27" s="122">
        <v>0</v>
      </c>
      <c r="F27" s="122"/>
      <c r="G27" s="118">
        <f t="shared" si="2"/>
        <v>878000</v>
      </c>
      <c r="H27" s="126">
        <v>0</v>
      </c>
    </row>
    <row r="28" spans="1:8" ht="15.75" thickBot="1" x14ac:dyDescent="0.3">
      <c r="A28" s="120" t="s">
        <v>155</v>
      </c>
      <c r="B28" s="121"/>
      <c r="C28" s="122">
        <v>-1312022.3500000001</v>
      </c>
      <c r="D28" s="122"/>
      <c r="E28" s="122">
        <v>-1312022.3500000001</v>
      </c>
      <c r="F28" s="122"/>
      <c r="G28" s="93">
        <f t="shared" si="2"/>
        <v>0</v>
      </c>
      <c r="H28" s="126">
        <f t="shared" si="3"/>
        <v>0</v>
      </c>
    </row>
    <row r="29" spans="1:8" ht="15.75" thickBot="1" x14ac:dyDescent="0.3">
      <c r="A29" s="108" t="s">
        <v>25</v>
      </c>
      <c r="B29" s="109"/>
      <c r="C29" s="110"/>
      <c r="D29" s="110"/>
      <c r="E29" s="110"/>
      <c r="F29" s="110"/>
      <c r="G29" s="112"/>
      <c r="H29" s="113"/>
    </row>
    <row r="30" spans="1:8" ht="15.75" thickBot="1" x14ac:dyDescent="0.3">
      <c r="A30" s="114" t="s">
        <v>26</v>
      </c>
      <c r="B30" s="115">
        <v>6</v>
      </c>
      <c r="C30" s="116">
        <f>C31+C32+C33</f>
        <v>0</v>
      </c>
      <c r="D30" s="116"/>
      <c r="E30" s="116"/>
      <c r="F30" s="116">
        <v>0</v>
      </c>
      <c r="G30" s="93"/>
      <c r="H30" s="125"/>
    </row>
    <row r="31" spans="1:8" ht="15.75" thickBot="1" x14ac:dyDescent="0.3">
      <c r="A31" s="120" t="s">
        <v>27</v>
      </c>
      <c r="B31" s="121"/>
      <c r="C31" s="122">
        <v>1146200</v>
      </c>
      <c r="D31" s="122"/>
      <c r="E31" s="122">
        <v>1146200</v>
      </c>
      <c r="F31" s="122"/>
      <c r="G31" s="129">
        <f>+C31-E31</f>
        <v>0</v>
      </c>
      <c r="H31" s="133">
        <f>G31/E31</f>
        <v>0</v>
      </c>
    </row>
    <row r="32" spans="1:8" ht="15.75" thickBot="1" x14ac:dyDescent="0.3">
      <c r="A32" s="120" t="s">
        <v>28</v>
      </c>
      <c r="B32" s="121"/>
      <c r="C32" s="122">
        <v>10963639</v>
      </c>
      <c r="D32" s="122"/>
      <c r="E32" s="122">
        <v>10963639</v>
      </c>
      <c r="F32" s="122"/>
      <c r="G32" s="129">
        <f>+C32-E32</f>
        <v>0</v>
      </c>
      <c r="H32" s="133">
        <v>0</v>
      </c>
    </row>
    <row r="33" spans="1:8" ht="15.75" thickBot="1" x14ac:dyDescent="0.3">
      <c r="A33" s="120" t="s">
        <v>29</v>
      </c>
      <c r="B33" s="121"/>
      <c r="C33" s="122">
        <v>-12109839</v>
      </c>
      <c r="D33" s="122"/>
      <c r="E33" s="122">
        <v>-12109839</v>
      </c>
      <c r="F33" s="122"/>
      <c r="G33" s="129">
        <f>+C33-E33</f>
        <v>0</v>
      </c>
      <c r="H33" s="133">
        <v>0</v>
      </c>
    </row>
    <row r="34" spans="1:8" ht="15.75" thickBot="1" x14ac:dyDescent="0.3">
      <c r="A34" s="120"/>
      <c r="B34" s="121"/>
      <c r="C34" s="129"/>
      <c r="D34" s="122"/>
      <c r="E34" s="129"/>
      <c r="F34" s="122"/>
      <c r="G34" s="129"/>
      <c r="H34" s="133"/>
    </row>
    <row r="35" spans="1:8" ht="15.75" thickBot="1" x14ac:dyDescent="0.3">
      <c r="A35" s="134" t="s">
        <v>30</v>
      </c>
      <c r="B35" s="135"/>
      <c r="C35" s="122"/>
      <c r="D35" s="136">
        <f>D36+D44</f>
        <v>27356185.57</v>
      </c>
      <c r="E35" s="122"/>
      <c r="F35" s="136">
        <f>+F36+F44</f>
        <v>34114604.57</v>
      </c>
      <c r="G35" s="137">
        <f>+D35-F35</f>
        <v>-6758419</v>
      </c>
      <c r="H35" s="138">
        <f>G35/F35</f>
        <v>-0.19810925804906671</v>
      </c>
    </row>
    <row r="36" spans="1:8" ht="15.75" thickBot="1" x14ac:dyDescent="0.3">
      <c r="A36" s="108" t="s">
        <v>31</v>
      </c>
      <c r="B36" s="109">
        <v>7</v>
      </c>
      <c r="C36" s="110"/>
      <c r="D36" s="111">
        <f>C37+C39+C42</f>
        <v>4344937.9399999995</v>
      </c>
      <c r="E36" s="110"/>
      <c r="F36" s="111">
        <f>+E39+E42</f>
        <v>1138481</v>
      </c>
      <c r="G36" s="112">
        <f>+D36-F36</f>
        <v>3206456.9399999995</v>
      </c>
      <c r="H36" s="113">
        <f>G36/F36</f>
        <v>2.8164343014947106</v>
      </c>
    </row>
    <row r="37" spans="1:8" ht="15.75" thickBot="1" x14ac:dyDescent="0.3">
      <c r="A37" s="139" t="s">
        <v>33</v>
      </c>
      <c r="B37" s="140"/>
      <c r="C37" s="136">
        <f>C38</f>
        <v>940462</v>
      </c>
      <c r="D37" s="136"/>
      <c r="E37" s="141">
        <f>+E38</f>
        <v>0</v>
      </c>
      <c r="F37" s="141"/>
      <c r="G37" s="142">
        <f>+C37-E37</f>
        <v>940462</v>
      </c>
      <c r="H37" s="143">
        <v>0</v>
      </c>
    </row>
    <row r="38" spans="1:8" ht="15.75" thickBot="1" x14ac:dyDescent="0.3">
      <c r="A38" s="120" t="s">
        <v>34</v>
      </c>
      <c r="B38" s="121"/>
      <c r="C38" s="122">
        <v>940462</v>
      </c>
      <c r="D38" s="122"/>
      <c r="E38" s="122">
        <v>0</v>
      </c>
      <c r="F38" s="122"/>
      <c r="G38" s="118">
        <f t="shared" ref="G38:G43" si="4">+C38-E38</f>
        <v>940462</v>
      </c>
      <c r="H38" s="126">
        <v>0</v>
      </c>
    </row>
    <row r="39" spans="1:8" ht="15.75" thickBot="1" x14ac:dyDescent="0.3">
      <c r="A39" s="139" t="s">
        <v>35</v>
      </c>
      <c r="B39" s="144"/>
      <c r="C39" s="136">
        <f>C40+C41</f>
        <v>1400220.94</v>
      </c>
      <c r="D39" s="136"/>
      <c r="E39" s="145">
        <f>+E40+E41</f>
        <v>813581</v>
      </c>
      <c r="F39" s="145"/>
      <c r="G39" s="142">
        <f t="shared" si="4"/>
        <v>586639.93999999994</v>
      </c>
      <c r="H39" s="143">
        <f t="shared" ref="H39:H40" si="5">G39/E39</f>
        <v>0.72105904636416041</v>
      </c>
    </row>
    <row r="40" spans="1:8" ht="15.75" thickBot="1" x14ac:dyDescent="0.3">
      <c r="A40" s="146" t="s">
        <v>36</v>
      </c>
      <c r="B40" s="115"/>
      <c r="C40" s="122">
        <v>1334198</v>
      </c>
      <c r="D40" s="122"/>
      <c r="E40" s="122">
        <v>789206</v>
      </c>
      <c r="F40" s="122"/>
      <c r="G40" s="118">
        <f t="shared" si="4"/>
        <v>544992</v>
      </c>
      <c r="H40" s="126">
        <f t="shared" si="5"/>
        <v>0.69055734497710353</v>
      </c>
    </row>
    <row r="41" spans="1:8" ht="15.75" thickBot="1" x14ac:dyDescent="0.3">
      <c r="A41" s="120" t="s">
        <v>37</v>
      </c>
      <c r="B41" s="121"/>
      <c r="C41" s="122">
        <v>66022.94</v>
      </c>
      <c r="D41" s="122"/>
      <c r="E41" s="122">
        <v>24375</v>
      </c>
      <c r="F41" s="122"/>
      <c r="G41" s="118">
        <f t="shared" si="4"/>
        <v>41647.94</v>
      </c>
      <c r="H41" s="126">
        <v>0</v>
      </c>
    </row>
    <row r="42" spans="1:8" s="4" customFormat="1" ht="15.75" thickBot="1" x14ac:dyDescent="0.3">
      <c r="A42" s="147" t="s">
        <v>205</v>
      </c>
      <c r="B42" s="148"/>
      <c r="C42" s="136">
        <f>C43</f>
        <v>2004255</v>
      </c>
      <c r="D42" s="136"/>
      <c r="E42" s="149">
        <f>+E43</f>
        <v>324900</v>
      </c>
      <c r="F42" s="149"/>
      <c r="G42" s="150">
        <f t="shared" si="4"/>
        <v>1679355</v>
      </c>
      <c r="H42" s="151">
        <v>0</v>
      </c>
    </row>
    <row r="43" spans="1:8" s="4" customFormat="1" ht="15.75" thickBot="1" x14ac:dyDescent="0.3">
      <c r="A43" s="120" t="s">
        <v>206</v>
      </c>
      <c r="B43" s="128"/>
      <c r="C43" s="122">
        <v>2004255</v>
      </c>
      <c r="D43" s="152"/>
      <c r="E43" s="122">
        <v>324900</v>
      </c>
      <c r="F43" s="136"/>
      <c r="G43" s="118">
        <f t="shared" si="4"/>
        <v>1679355</v>
      </c>
      <c r="H43" s="126">
        <v>0</v>
      </c>
    </row>
    <row r="44" spans="1:8" ht="15.75" thickBot="1" x14ac:dyDescent="0.3">
      <c r="A44" s="108" t="s">
        <v>38</v>
      </c>
      <c r="B44" s="109">
        <v>8</v>
      </c>
      <c r="C44" s="111"/>
      <c r="D44" s="111">
        <f>C45+C46+C47</f>
        <v>23011247.629999999</v>
      </c>
      <c r="E44" s="111"/>
      <c r="F44" s="111">
        <f>+E45+E47</f>
        <v>32976123.57</v>
      </c>
      <c r="G44" s="112">
        <f>+D44-F44</f>
        <v>-9964875.9400000013</v>
      </c>
      <c r="H44" s="113">
        <f>G44/F44</f>
        <v>-0.30218457663306242</v>
      </c>
    </row>
    <row r="45" spans="1:8" ht="15.75" thickBot="1" x14ac:dyDescent="0.3">
      <c r="A45" s="139" t="s">
        <v>39</v>
      </c>
      <c r="B45" s="144"/>
      <c r="C45" s="122">
        <v>0</v>
      </c>
      <c r="D45" s="122"/>
      <c r="E45" s="141">
        <f>+E46</f>
        <v>1054676.57</v>
      </c>
      <c r="F45" s="141"/>
      <c r="G45" s="153">
        <f>+C45-E45</f>
        <v>-1054676.57</v>
      </c>
      <c r="H45" s="154">
        <f>G45/E45</f>
        <v>-1</v>
      </c>
    </row>
    <row r="46" spans="1:8" ht="15.75" thickBot="1" x14ac:dyDescent="0.3">
      <c r="A46" s="120" t="s">
        <v>40</v>
      </c>
      <c r="B46" s="121"/>
      <c r="C46" s="122">
        <v>232127.63</v>
      </c>
      <c r="D46" s="122"/>
      <c r="E46" s="122">
        <v>1054676.57</v>
      </c>
      <c r="F46" s="122"/>
      <c r="G46" s="118">
        <f t="shared" ref="G46:G47" si="6">+C46-E46</f>
        <v>-822548.94000000006</v>
      </c>
      <c r="H46" s="126">
        <f t="shared" ref="H46:H47" si="7">G46/E46</f>
        <v>-0.77990633659378628</v>
      </c>
    </row>
    <row r="47" spans="1:8" ht="15.75" thickBot="1" x14ac:dyDescent="0.3">
      <c r="A47" s="120" t="s">
        <v>41</v>
      </c>
      <c r="B47" s="128"/>
      <c r="C47" s="122">
        <v>22779120</v>
      </c>
      <c r="D47" s="122"/>
      <c r="E47" s="122">
        <v>31921447</v>
      </c>
      <c r="F47" s="122"/>
      <c r="G47" s="118">
        <f t="shared" si="6"/>
        <v>-9142327</v>
      </c>
      <c r="H47" s="126">
        <f t="shared" si="7"/>
        <v>-0.2864007699901574</v>
      </c>
    </row>
    <row r="48" spans="1:8" ht="15.75" thickBot="1" x14ac:dyDescent="0.3">
      <c r="A48" s="108" t="s">
        <v>42</v>
      </c>
      <c r="B48" s="109">
        <v>9</v>
      </c>
      <c r="C48" s="110"/>
      <c r="D48" s="110">
        <f>C49</f>
        <v>0</v>
      </c>
      <c r="E48" s="110"/>
      <c r="F48" s="110">
        <v>0</v>
      </c>
      <c r="G48" s="112">
        <f>+D48-F48</f>
        <v>0</v>
      </c>
      <c r="H48" s="113">
        <v>0</v>
      </c>
    </row>
    <row r="49" spans="1:8" ht="15.75" thickBot="1" x14ac:dyDescent="0.3">
      <c r="A49" s="139" t="s">
        <v>43</v>
      </c>
      <c r="B49" s="144"/>
      <c r="C49" s="122">
        <f>C50</f>
        <v>0</v>
      </c>
      <c r="D49" s="122"/>
      <c r="E49" s="141">
        <v>0</v>
      </c>
      <c r="F49" s="141"/>
      <c r="G49" s="153">
        <f>+C49-E49</f>
        <v>0</v>
      </c>
      <c r="H49" s="154">
        <v>0</v>
      </c>
    </row>
    <row r="50" spans="1:8" ht="15.75" thickBot="1" x14ac:dyDescent="0.3">
      <c r="A50" s="120" t="s">
        <v>44</v>
      </c>
      <c r="B50" s="121"/>
      <c r="C50" s="122">
        <v>0</v>
      </c>
      <c r="D50" s="122"/>
      <c r="E50" s="122">
        <v>0</v>
      </c>
      <c r="F50" s="122"/>
      <c r="G50" s="118">
        <f>+C50-E50</f>
        <v>0</v>
      </c>
      <c r="H50" s="126">
        <v>0</v>
      </c>
    </row>
    <row r="51" spans="1:8" ht="15.75" thickBot="1" x14ac:dyDescent="0.3">
      <c r="A51" s="134" t="s">
        <v>45</v>
      </c>
      <c r="B51" s="135">
        <v>10</v>
      </c>
      <c r="C51" s="122"/>
      <c r="D51" s="136">
        <f>D52+D55+D57+D60+D62</f>
        <v>62546724.150000006</v>
      </c>
      <c r="E51" s="122"/>
      <c r="F51" s="117">
        <f>F52+F55+F57+F62</f>
        <v>77148058.269999996</v>
      </c>
      <c r="G51" s="137">
        <f>+D51-F51</f>
        <v>-14601334.11999999</v>
      </c>
      <c r="H51" s="138">
        <f>G51/F51</f>
        <v>-0.18926379286046016</v>
      </c>
    </row>
    <row r="52" spans="1:8" ht="15.75" thickBot="1" x14ac:dyDescent="0.3">
      <c r="A52" s="108" t="s">
        <v>46</v>
      </c>
      <c r="B52" s="109"/>
      <c r="C52" s="111"/>
      <c r="D52" s="111">
        <f>C53+C54</f>
        <v>47008252.329999998</v>
      </c>
      <c r="E52" s="155"/>
      <c r="F52" s="156">
        <f>E53+E54</f>
        <v>49380670.009999998</v>
      </c>
      <c r="G52" s="112">
        <f>+D52-F52</f>
        <v>-2372417.6799999997</v>
      </c>
      <c r="H52" s="113">
        <f>G52/F52</f>
        <v>-4.8043448570454096E-2</v>
      </c>
    </row>
    <row r="53" spans="1:8" ht="15.75" thickBot="1" x14ac:dyDescent="0.3">
      <c r="A53" s="120" t="s">
        <v>47</v>
      </c>
      <c r="B53" s="121"/>
      <c r="C53" s="122">
        <v>43008252.329999998</v>
      </c>
      <c r="D53" s="122"/>
      <c r="E53" s="122">
        <v>45380670.009999998</v>
      </c>
      <c r="F53" s="122"/>
      <c r="G53" s="118">
        <f>C53-E53</f>
        <v>-2372417.6799999997</v>
      </c>
      <c r="H53" s="126">
        <f>C53/E53</f>
        <v>0.94772184545805038</v>
      </c>
    </row>
    <row r="54" spans="1:8" ht="15.75" thickBot="1" x14ac:dyDescent="0.3">
      <c r="A54" s="120" t="s">
        <v>48</v>
      </c>
      <c r="B54" s="121"/>
      <c r="C54" s="122">
        <v>4000000</v>
      </c>
      <c r="D54" s="122"/>
      <c r="E54" s="122">
        <v>4000000</v>
      </c>
      <c r="F54" s="122"/>
      <c r="G54" s="93">
        <f>C54-E54</f>
        <v>0</v>
      </c>
      <c r="H54" s="126">
        <f>G54/E54</f>
        <v>0</v>
      </c>
    </row>
    <row r="55" spans="1:8" ht="15.75" thickBot="1" x14ac:dyDescent="0.3">
      <c r="A55" s="108" t="s">
        <v>49</v>
      </c>
      <c r="B55" s="109"/>
      <c r="C55" s="110"/>
      <c r="D55" s="111">
        <f>C56</f>
        <v>13874972.49</v>
      </c>
      <c r="E55" s="110"/>
      <c r="F55" s="111">
        <f>E56</f>
        <v>13874972.49</v>
      </c>
      <c r="G55" s="112">
        <f t="shared" ref="G55:G62" si="8">+D55-F55</f>
        <v>0</v>
      </c>
      <c r="H55" s="157">
        <f t="shared" ref="H55:H64" si="9">G55/F55</f>
        <v>0</v>
      </c>
    </row>
    <row r="56" spans="1:8" s="7" customFormat="1" ht="15.75" thickBot="1" x14ac:dyDescent="0.3">
      <c r="A56" s="146" t="s">
        <v>50</v>
      </c>
      <c r="B56" s="158"/>
      <c r="C56" s="116">
        <v>13874972.49</v>
      </c>
      <c r="D56" s="159"/>
      <c r="E56" s="116">
        <v>13874972.49</v>
      </c>
      <c r="F56" s="159"/>
      <c r="G56" s="93">
        <f>C56-E56</f>
        <v>0</v>
      </c>
      <c r="H56" s="126">
        <f>G56/E56</f>
        <v>0</v>
      </c>
    </row>
    <row r="57" spans="1:8" ht="15.75" thickBot="1" x14ac:dyDescent="0.3">
      <c r="A57" s="108" t="s">
        <v>51</v>
      </c>
      <c r="B57" s="109"/>
      <c r="C57" s="110"/>
      <c r="D57" s="111">
        <f>C58</f>
        <v>10967398.66</v>
      </c>
      <c r="E57" s="110"/>
      <c r="F57" s="156">
        <f>E58</f>
        <v>10967398.66</v>
      </c>
      <c r="G57" s="112">
        <f t="shared" si="8"/>
        <v>0</v>
      </c>
      <c r="H57" s="157">
        <f t="shared" si="9"/>
        <v>0</v>
      </c>
    </row>
    <row r="58" spans="1:8" s="7" customFormat="1" ht="15.75" thickBot="1" x14ac:dyDescent="0.3">
      <c r="A58" s="146" t="s">
        <v>52</v>
      </c>
      <c r="B58" s="158"/>
      <c r="C58" s="116">
        <v>10967398.66</v>
      </c>
      <c r="D58" s="159"/>
      <c r="E58" s="116">
        <v>10967398.66</v>
      </c>
      <c r="F58" s="159"/>
      <c r="G58" s="93">
        <f>C58-E58</f>
        <v>0</v>
      </c>
      <c r="H58" s="126">
        <f>G58/E58</f>
        <v>0</v>
      </c>
    </row>
    <row r="59" spans="1:8" s="7" customFormat="1" ht="15.75" thickBot="1" x14ac:dyDescent="0.3">
      <c r="A59" s="146" t="s">
        <v>53</v>
      </c>
      <c r="B59" s="158"/>
      <c r="C59" s="159"/>
      <c r="D59" s="159"/>
      <c r="E59" s="116">
        <v>0</v>
      </c>
      <c r="F59" s="159"/>
      <c r="G59" s="93">
        <f t="shared" si="8"/>
        <v>0</v>
      </c>
      <c r="H59" s="126">
        <v>0</v>
      </c>
    </row>
    <row r="60" spans="1:8" ht="15.75" thickBot="1" x14ac:dyDescent="0.3">
      <c r="A60" s="108" t="s">
        <v>211</v>
      </c>
      <c r="B60" s="109"/>
      <c r="C60" s="110"/>
      <c r="D60" s="111">
        <f>C61</f>
        <v>2925017.11</v>
      </c>
      <c r="E60" s="110"/>
      <c r="F60" s="111">
        <f>E61</f>
        <v>0</v>
      </c>
      <c r="G60" s="112">
        <f t="shared" si="8"/>
        <v>2925017.11</v>
      </c>
      <c r="H60" s="157">
        <f>D60/G60</f>
        <v>1</v>
      </c>
    </row>
    <row r="61" spans="1:8" ht="15.75" thickBot="1" x14ac:dyDescent="0.3">
      <c r="A61" s="120" t="s">
        <v>212</v>
      </c>
      <c r="B61" s="121"/>
      <c r="C61" s="122">
        <v>2925017.11</v>
      </c>
      <c r="D61" s="122"/>
      <c r="E61" s="122">
        <v>0</v>
      </c>
      <c r="F61" s="122"/>
      <c r="G61" s="118">
        <f>C61-E61</f>
        <v>2925017.11</v>
      </c>
      <c r="H61" s="160">
        <v>0</v>
      </c>
    </row>
    <row r="62" spans="1:8" ht="15.75" thickBot="1" x14ac:dyDescent="0.3">
      <c r="A62" s="108" t="s">
        <v>213</v>
      </c>
      <c r="B62" s="109"/>
      <c r="C62" s="110"/>
      <c r="D62" s="111">
        <f>C63</f>
        <v>-12228916.439999999</v>
      </c>
      <c r="E62" s="110"/>
      <c r="F62" s="111">
        <f>E63</f>
        <v>2925017.11</v>
      </c>
      <c r="G62" s="112">
        <f t="shared" si="8"/>
        <v>-15153933.549999999</v>
      </c>
      <c r="H62" s="157">
        <f t="shared" si="9"/>
        <v>-5.1808016774301873</v>
      </c>
    </row>
    <row r="63" spans="1:8" ht="15.75" thickBot="1" x14ac:dyDescent="0.3">
      <c r="A63" s="146" t="s">
        <v>214</v>
      </c>
      <c r="B63" s="115"/>
      <c r="C63" s="116">
        <v>-12228916.439999999</v>
      </c>
      <c r="D63" s="116"/>
      <c r="E63" s="116">
        <v>2925017.11</v>
      </c>
      <c r="F63" s="116"/>
      <c r="G63" s="118">
        <f>C63-E63</f>
        <v>-15153933.549999999</v>
      </c>
      <c r="H63" s="126">
        <f>G63/E63</f>
        <v>-5.1808016774301873</v>
      </c>
    </row>
    <row r="64" spans="1:8" ht="15.75" thickBot="1" x14ac:dyDescent="0.3">
      <c r="A64" s="94" t="s">
        <v>54</v>
      </c>
      <c r="B64" s="115"/>
      <c r="C64" s="116"/>
      <c r="D64" s="95">
        <f>D51+D35</f>
        <v>89902909.719999999</v>
      </c>
      <c r="E64" s="116"/>
      <c r="F64" s="95">
        <f>F51+F35</f>
        <v>111262662.84</v>
      </c>
      <c r="G64" s="93">
        <f>+D64-F64</f>
        <v>-21359753.120000005</v>
      </c>
      <c r="H64" s="96">
        <f t="shared" si="9"/>
        <v>-0.19197592952378062</v>
      </c>
    </row>
    <row r="65" spans="1:8" x14ac:dyDescent="0.25">
      <c r="A65" s="91"/>
      <c r="B65" s="92"/>
      <c r="C65" s="85"/>
      <c r="D65" s="90"/>
      <c r="E65" s="34"/>
      <c r="F65" s="89"/>
      <c r="G65" s="6"/>
      <c r="H65" s="3"/>
    </row>
    <row r="66" spans="1:8" x14ac:dyDescent="0.25">
      <c r="A66" s="91"/>
      <c r="B66" s="92"/>
      <c r="C66" s="85"/>
      <c r="D66" s="90"/>
      <c r="E66" s="34"/>
      <c r="F66" s="89"/>
      <c r="G66" s="6"/>
      <c r="H66" s="3"/>
    </row>
    <row r="67" spans="1:8" x14ac:dyDescent="0.25">
      <c r="A67" s="91"/>
      <c r="B67" s="92"/>
      <c r="C67" s="85"/>
      <c r="D67" s="90"/>
      <c r="E67" s="34"/>
      <c r="F67" s="89"/>
      <c r="G67" s="6"/>
      <c r="H67" s="3"/>
    </row>
    <row r="69" spans="1:8" x14ac:dyDescent="0.25">
      <c r="A69" s="87" t="s">
        <v>55</v>
      </c>
      <c r="B69" s="87"/>
      <c r="E69" s="87"/>
      <c r="F69" s="87"/>
      <c r="G69" s="87"/>
      <c r="H69" s="87"/>
    </row>
    <row r="70" spans="1:8" x14ac:dyDescent="0.25">
      <c r="A70" s="249" t="s">
        <v>56</v>
      </c>
      <c r="B70" s="249"/>
      <c r="C70" s="249"/>
      <c r="D70" s="249"/>
      <c r="E70" s="249"/>
      <c r="F70" s="249"/>
      <c r="G70" s="249"/>
      <c r="H70" s="249"/>
    </row>
    <row r="71" spans="1:8" x14ac:dyDescent="0.25">
      <c r="A71" s="250" t="s">
        <v>209</v>
      </c>
      <c r="B71" s="250"/>
      <c r="C71" s="250"/>
      <c r="D71" s="250"/>
      <c r="E71" s="250"/>
      <c r="F71" s="250"/>
      <c r="G71" s="250"/>
      <c r="H71" s="250"/>
    </row>
    <row r="74" spans="1:8" x14ac:dyDescent="0.25">
      <c r="B74" s="10"/>
      <c r="C74" s="86"/>
      <c r="D74" s="1"/>
      <c r="E74" s="1"/>
      <c r="F74" s="12"/>
      <c r="G74" s="13"/>
    </row>
  </sheetData>
  <mergeCells count="10">
    <mergeCell ref="A1:H1"/>
    <mergeCell ref="A2:H2"/>
    <mergeCell ref="A3:H3"/>
    <mergeCell ref="A4:H4"/>
    <mergeCell ref="A5:H5"/>
    <mergeCell ref="E7:F7"/>
    <mergeCell ref="A70:H70"/>
    <mergeCell ref="A71:H71"/>
    <mergeCell ref="A6:H6"/>
    <mergeCell ref="C7:D7"/>
  </mergeCells>
  <pageMargins left="0.82677165354330717" right="0.82677165354330717" top="0.55118110236220474" bottom="0.55118110236220474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workbookViewId="0">
      <selection activeCell="A7" sqref="A7:H103"/>
    </sheetView>
  </sheetViews>
  <sheetFormatPr baseColWidth="10" defaultRowHeight="15" x14ac:dyDescent="0.25"/>
  <cols>
    <col min="1" max="1" width="32.42578125" style="14" customWidth="1"/>
    <col min="2" max="2" width="4.28515625" style="15" customWidth="1"/>
    <col min="3" max="3" width="14.140625" style="16" bestFit="1" customWidth="1"/>
    <col min="4" max="4" width="13.5703125" style="16" customWidth="1"/>
    <col min="5" max="5" width="14.140625" style="16" customWidth="1"/>
    <col min="6" max="6" width="13" style="16" customWidth="1"/>
    <col min="7" max="7" width="11.5703125" style="17" customWidth="1"/>
    <col min="8" max="8" width="7.140625" style="18" customWidth="1"/>
  </cols>
  <sheetData>
    <row r="1" spans="1:8" x14ac:dyDescent="0.25">
      <c r="A1" s="252" t="s">
        <v>0</v>
      </c>
      <c r="B1" s="252"/>
      <c r="C1" s="252"/>
      <c r="D1" s="252"/>
      <c r="E1" s="252"/>
      <c r="F1" s="252"/>
      <c r="G1" s="252"/>
      <c r="H1" s="252"/>
    </row>
    <row r="2" spans="1:8" x14ac:dyDescent="0.25">
      <c r="A2" s="252" t="s">
        <v>1</v>
      </c>
      <c r="B2" s="252"/>
      <c r="C2" s="252"/>
      <c r="D2" s="252"/>
      <c r="E2" s="252"/>
      <c r="F2" s="252"/>
      <c r="G2" s="252"/>
      <c r="H2" s="252"/>
    </row>
    <row r="3" spans="1:8" x14ac:dyDescent="0.25">
      <c r="A3" s="252" t="s">
        <v>57</v>
      </c>
      <c r="B3" s="252"/>
      <c r="C3" s="252"/>
      <c r="D3" s="252"/>
      <c r="E3" s="252"/>
      <c r="F3" s="252"/>
      <c r="G3" s="252"/>
      <c r="H3" s="252"/>
    </row>
    <row r="4" spans="1:8" x14ac:dyDescent="0.25">
      <c r="A4" s="252" t="s">
        <v>58</v>
      </c>
      <c r="B4" s="252"/>
      <c r="C4" s="252"/>
      <c r="D4" s="252"/>
      <c r="E4" s="252"/>
      <c r="F4" s="252"/>
      <c r="G4" s="252"/>
      <c r="H4" s="252"/>
    </row>
    <row r="5" spans="1:8" x14ac:dyDescent="0.25">
      <c r="A5" s="252" t="s">
        <v>215</v>
      </c>
      <c r="B5" s="252"/>
      <c r="C5" s="252"/>
      <c r="D5" s="252"/>
      <c r="E5" s="252"/>
      <c r="F5" s="252"/>
      <c r="G5" s="252"/>
      <c r="H5" s="252"/>
    </row>
    <row r="6" spans="1:8" ht="15.75" thickBot="1" x14ac:dyDescent="0.3">
      <c r="A6" s="253" t="s">
        <v>4</v>
      </c>
      <c r="B6" s="253"/>
      <c r="C6" s="253"/>
      <c r="D6" s="253"/>
      <c r="E6" s="253"/>
      <c r="F6" s="253"/>
      <c r="G6" s="253"/>
      <c r="H6" s="253"/>
    </row>
    <row r="7" spans="1:8" ht="15.75" thickBot="1" x14ac:dyDescent="0.3">
      <c r="A7" s="220"/>
      <c r="B7" s="165" t="s">
        <v>5</v>
      </c>
      <c r="C7" s="254" t="s">
        <v>210</v>
      </c>
      <c r="D7" s="255"/>
      <c r="E7" s="254" t="s">
        <v>202</v>
      </c>
      <c r="F7" s="255"/>
      <c r="G7" s="166" t="s">
        <v>6</v>
      </c>
      <c r="H7" s="167" t="s">
        <v>7</v>
      </c>
    </row>
    <row r="8" spans="1:8" ht="15.75" thickBot="1" x14ac:dyDescent="0.3">
      <c r="A8" s="134" t="s">
        <v>59</v>
      </c>
      <c r="B8" s="135">
        <v>11</v>
      </c>
      <c r="C8" s="161"/>
      <c r="D8" s="162">
        <f>+C9+C15</f>
        <v>217399256</v>
      </c>
      <c r="E8" s="161"/>
      <c r="F8" s="162">
        <f>+E9+E15</f>
        <v>279509996.63999999</v>
      </c>
      <c r="G8" s="163">
        <f>+D8-F8</f>
        <v>-62110740.639999986</v>
      </c>
      <c r="H8" s="164">
        <f>G8/F8</f>
        <v>-0.22221294904166397</v>
      </c>
    </row>
    <row r="9" spans="1:8" ht="15.75" thickBot="1" x14ac:dyDescent="0.3">
      <c r="A9" s="193" t="s">
        <v>60</v>
      </c>
      <c r="B9" s="168"/>
      <c r="C9" s="169">
        <f>+C13+C14</f>
        <v>131719499</v>
      </c>
      <c r="D9" s="170"/>
      <c r="E9" s="169">
        <f>+E13+E14</f>
        <v>202439150</v>
      </c>
      <c r="F9" s="170"/>
      <c r="G9" s="171">
        <f>+C9-E9</f>
        <v>-70719651</v>
      </c>
      <c r="H9" s="172">
        <f>G9/E9</f>
        <v>-0.34933781830243804</v>
      </c>
    </row>
    <row r="10" spans="1:8" ht="15" hidden="1" customHeight="1" x14ac:dyDescent="0.3">
      <c r="A10" s="221" t="s">
        <v>61</v>
      </c>
      <c r="B10" s="222"/>
      <c r="C10" s="200"/>
      <c r="D10" s="200"/>
      <c r="E10" s="200"/>
      <c r="F10" s="200"/>
      <c r="G10" s="223">
        <f t="shared" ref="G10:G28" si="0">+C10-E10</f>
        <v>0</v>
      </c>
      <c r="H10" s="224" t="e">
        <f t="shared" ref="H10:H28" si="1">G10/E10</f>
        <v>#DIV/0!</v>
      </c>
    </row>
    <row r="11" spans="1:8" ht="15" hidden="1" customHeight="1" x14ac:dyDescent="0.3">
      <c r="A11" s="203" t="s">
        <v>62</v>
      </c>
      <c r="B11" s="204"/>
      <c r="C11" s="200"/>
      <c r="D11" s="200"/>
      <c r="E11" s="200"/>
      <c r="F11" s="200"/>
      <c r="G11" s="223">
        <f t="shared" si="0"/>
        <v>0</v>
      </c>
      <c r="H11" s="224" t="e">
        <f t="shared" si="1"/>
        <v>#DIV/0!</v>
      </c>
    </row>
    <row r="12" spans="1:8" ht="15" hidden="1" customHeight="1" x14ac:dyDescent="0.3">
      <c r="A12" s="203" t="s">
        <v>63</v>
      </c>
      <c r="B12" s="204"/>
      <c r="C12" s="200"/>
      <c r="D12" s="200"/>
      <c r="E12" s="200"/>
      <c r="F12" s="200"/>
      <c r="G12" s="223">
        <f t="shared" si="0"/>
        <v>0</v>
      </c>
      <c r="H12" s="224" t="e">
        <f t="shared" si="1"/>
        <v>#DIV/0!</v>
      </c>
    </row>
    <row r="13" spans="1:8" ht="15.75" thickBot="1" x14ac:dyDescent="0.3">
      <c r="A13" s="173" t="s">
        <v>64</v>
      </c>
      <c r="B13" s="174"/>
      <c r="C13" s="161">
        <v>36204149</v>
      </c>
      <c r="D13" s="161"/>
      <c r="E13" s="161">
        <v>97275292</v>
      </c>
      <c r="F13" s="161"/>
      <c r="G13" s="175">
        <f t="shared" si="0"/>
        <v>-61071143</v>
      </c>
      <c r="H13" s="176">
        <f t="shared" si="1"/>
        <v>-0.62781762711131206</v>
      </c>
    </row>
    <row r="14" spans="1:8" ht="15.75" thickBot="1" x14ac:dyDescent="0.3">
      <c r="A14" s="173" t="s">
        <v>65</v>
      </c>
      <c r="B14" s="174"/>
      <c r="C14" s="161">
        <v>95515350</v>
      </c>
      <c r="D14" s="161"/>
      <c r="E14" s="161">
        <v>105163858</v>
      </c>
      <c r="F14" s="161"/>
      <c r="G14" s="175">
        <f t="shared" si="0"/>
        <v>-9648508</v>
      </c>
      <c r="H14" s="176">
        <f t="shared" si="1"/>
        <v>-9.174737579520903E-2</v>
      </c>
    </row>
    <row r="15" spans="1:8" ht="15.75" thickBot="1" x14ac:dyDescent="0.3">
      <c r="A15" s="225" t="s">
        <v>66</v>
      </c>
      <c r="B15" s="177"/>
      <c r="C15" s="169">
        <f>+C16+C23+C27+C28</f>
        <v>85679757</v>
      </c>
      <c r="D15" s="170"/>
      <c r="E15" s="169">
        <f>+E16+E23+E27+E28</f>
        <v>77070846.640000001</v>
      </c>
      <c r="F15" s="170"/>
      <c r="G15" s="171">
        <f t="shared" si="0"/>
        <v>8608910.3599999994</v>
      </c>
      <c r="H15" s="172">
        <f t="shared" si="1"/>
        <v>0.11170125586153803</v>
      </c>
    </row>
    <row r="16" spans="1:8" ht="15.75" thickBot="1" x14ac:dyDescent="0.3">
      <c r="A16" s="180" t="s">
        <v>67</v>
      </c>
      <c r="B16" s="178"/>
      <c r="C16" s="161">
        <v>2804717</v>
      </c>
      <c r="D16" s="161"/>
      <c r="E16" s="161">
        <v>2615743.11</v>
      </c>
      <c r="F16" s="161"/>
      <c r="G16" s="179">
        <f t="shared" si="0"/>
        <v>188973.89000000013</v>
      </c>
      <c r="H16" s="176">
        <f t="shared" si="1"/>
        <v>7.2244819943346861E-2</v>
      </c>
    </row>
    <row r="17" spans="1:8" ht="15" hidden="1" customHeight="1" x14ac:dyDescent="0.3">
      <c r="A17" s="198" t="s">
        <v>68</v>
      </c>
      <c r="B17" s="199"/>
      <c r="C17" s="200"/>
      <c r="D17" s="200"/>
      <c r="E17" s="200"/>
      <c r="F17" s="200"/>
      <c r="G17" s="226">
        <f t="shared" si="0"/>
        <v>0</v>
      </c>
      <c r="H17" s="227" t="e">
        <f t="shared" si="1"/>
        <v>#DIV/0!</v>
      </c>
    </row>
    <row r="18" spans="1:8" ht="15" hidden="1" customHeight="1" x14ac:dyDescent="0.3">
      <c r="A18" s="198" t="s">
        <v>69</v>
      </c>
      <c r="B18" s="199"/>
      <c r="C18" s="200"/>
      <c r="D18" s="200"/>
      <c r="E18" s="200"/>
      <c r="F18" s="200"/>
      <c r="G18" s="226">
        <f t="shared" si="0"/>
        <v>0</v>
      </c>
      <c r="H18" s="227" t="e">
        <f t="shared" si="1"/>
        <v>#DIV/0!</v>
      </c>
    </row>
    <row r="19" spans="1:8" ht="15" hidden="1" customHeight="1" x14ac:dyDescent="0.3">
      <c r="A19" s="198" t="s">
        <v>70</v>
      </c>
      <c r="B19" s="199"/>
      <c r="C19" s="200"/>
      <c r="D19" s="200"/>
      <c r="E19" s="200"/>
      <c r="F19" s="200"/>
      <c r="G19" s="226">
        <f t="shared" si="0"/>
        <v>0</v>
      </c>
      <c r="H19" s="227" t="e">
        <f t="shared" si="1"/>
        <v>#DIV/0!</v>
      </c>
    </row>
    <row r="20" spans="1:8" ht="15" hidden="1" customHeight="1" x14ac:dyDescent="0.3">
      <c r="A20" s="198" t="s">
        <v>71</v>
      </c>
      <c r="B20" s="199"/>
      <c r="C20" s="200"/>
      <c r="D20" s="200"/>
      <c r="E20" s="200"/>
      <c r="F20" s="200"/>
      <c r="G20" s="226">
        <f t="shared" si="0"/>
        <v>0</v>
      </c>
      <c r="H20" s="227" t="e">
        <f t="shared" si="1"/>
        <v>#DIV/0!</v>
      </c>
    </row>
    <row r="21" spans="1:8" ht="15" hidden="1" customHeight="1" x14ac:dyDescent="0.3">
      <c r="A21" s="198" t="s">
        <v>72</v>
      </c>
      <c r="B21" s="199"/>
      <c r="C21" s="200"/>
      <c r="D21" s="200"/>
      <c r="E21" s="200"/>
      <c r="F21" s="200"/>
      <c r="G21" s="226">
        <f t="shared" si="0"/>
        <v>0</v>
      </c>
      <c r="H21" s="227" t="e">
        <f t="shared" si="1"/>
        <v>#DIV/0!</v>
      </c>
    </row>
    <row r="22" spans="1:8" ht="15" hidden="1" customHeight="1" x14ac:dyDescent="0.3">
      <c r="A22" s="198" t="s">
        <v>73</v>
      </c>
      <c r="B22" s="199"/>
      <c r="C22" s="200"/>
      <c r="D22" s="200"/>
      <c r="E22" s="200"/>
      <c r="F22" s="200"/>
      <c r="G22" s="226">
        <f t="shared" si="0"/>
        <v>0</v>
      </c>
      <c r="H22" s="227" t="e">
        <f t="shared" si="1"/>
        <v>#DIV/0!</v>
      </c>
    </row>
    <row r="23" spans="1:8" ht="15.75" thickBot="1" x14ac:dyDescent="0.3">
      <c r="A23" s="180" t="s">
        <v>74</v>
      </c>
      <c r="B23" s="178"/>
      <c r="C23" s="161">
        <v>72592562</v>
      </c>
      <c r="D23" s="161"/>
      <c r="E23" s="161">
        <v>73651156</v>
      </c>
      <c r="F23" s="161"/>
      <c r="G23" s="179">
        <f t="shared" si="0"/>
        <v>-1058594</v>
      </c>
      <c r="H23" s="176">
        <f t="shared" si="1"/>
        <v>-1.4373080580025111E-2</v>
      </c>
    </row>
    <row r="24" spans="1:8" ht="15" hidden="1" customHeight="1" x14ac:dyDescent="0.3">
      <c r="A24" s="198" t="s">
        <v>75</v>
      </c>
      <c r="B24" s="199"/>
      <c r="C24" s="200"/>
      <c r="D24" s="200"/>
      <c r="E24" s="200"/>
      <c r="F24" s="200"/>
      <c r="G24" s="226">
        <f t="shared" si="0"/>
        <v>0</v>
      </c>
      <c r="H24" s="227" t="e">
        <f t="shared" si="1"/>
        <v>#DIV/0!</v>
      </c>
    </row>
    <row r="25" spans="1:8" ht="15" hidden="1" customHeight="1" x14ac:dyDescent="0.3">
      <c r="A25" s="198" t="s">
        <v>76</v>
      </c>
      <c r="B25" s="199"/>
      <c r="C25" s="200"/>
      <c r="D25" s="200"/>
      <c r="E25" s="200"/>
      <c r="F25" s="200"/>
      <c r="G25" s="226">
        <f t="shared" si="0"/>
        <v>0</v>
      </c>
      <c r="H25" s="227" t="e">
        <f t="shared" si="1"/>
        <v>#DIV/0!</v>
      </c>
    </row>
    <row r="26" spans="1:8" ht="15" hidden="1" customHeight="1" x14ac:dyDescent="0.3">
      <c r="A26" s="198" t="s">
        <v>77</v>
      </c>
      <c r="B26" s="199"/>
      <c r="C26" s="200"/>
      <c r="D26" s="200"/>
      <c r="E26" s="200"/>
      <c r="F26" s="200"/>
      <c r="G26" s="226">
        <f t="shared" si="0"/>
        <v>0</v>
      </c>
      <c r="H26" s="227" t="e">
        <f t="shared" si="1"/>
        <v>#DIV/0!</v>
      </c>
    </row>
    <row r="27" spans="1:8" ht="15" customHeight="1" thickBot="1" x14ac:dyDescent="0.3">
      <c r="A27" s="180" t="s">
        <v>78</v>
      </c>
      <c r="B27" s="181"/>
      <c r="C27" s="161">
        <v>0</v>
      </c>
      <c r="D27" s="161"/>
      <c r="E27" s="161">
        <v>0</v>
      </c>
      <c r="F27" s="161"/>
      <c r="G27" s="179">
        <f t="shared" si="0"/>
        <v>0</v>
      </c>
      <c r="H27" s="176">
        <v>0</v>
      </c>
    </row>
    <row r="28" spans="1:8" ht="15.75" thickBot="1" x14ac:dyDescent="0.3">
      <c r="A28" s="180" t="s">
        <v>79</v>
      </c>
      <c r="B28" s="178"/>
      <c r="C28" s="161">
        <v>10282478</v>
      </c>
      <c r="D28" s="161"/>
      <c r="E28" s="161">
        <v>803947.53</v>
      </c>
      <c r="F28" s="161"/>
      <c r="G28" s="179">
        <f t="shared" si="0"/>
        <v>9478530.4700000007</v>
      </c>
      <c r="H28" s="176">
        <f t="shared" si="1"/>
        <v>11.789986431079651</v>
      </c>
    </row>
    <row r="29" spans="1:8" ht="15" hidden="1" customHeight="1" x14ac:dyDescent="0.3">
      <c r="A29" s="203" t="s">
        <v>80</v>
      </c>
      <c r="B29" s="204"/>
      <c r="C29" s="200"/>
      <c r="D29" s="200"/>
      <c r="E29" s="200"/>
      <c r="F29" s="200"/>
      <c r="G29" s="205" t="e">
        <f>E29-#REF!</f>
        <v>#REF!</v>
      </c>
      <c r="H29" s="206" t="e">
        <f>G29/#REF!</f>
        <v>#REF!</v>
      </c>
    </row>
    <row r="30" spans="1:8" ht="15" hidden="1" customHeight="1" x14ac:dyDescent="0.3">
      <c r="A30" s="203" t="s">
        <v>24</v>
      </c>
      <c r="B30" s="204"/>
      <c r="C30" s="200"/>
      <c r="D30" s="200"/>
      <c r="E30" s="200"/>
      <c r="F30" s="200"/>
      <c r="G30" s="205" t="e">
        <f>E30-#REF!</f>
        <v>#REF!</v>
      </c>
      <c r="H30" s="206" t="e">
        <f>G30/#REF!</f>
        <v>#REF!</v>
      </c>
    </row>
    <row r="31" spans="1:8" ht="15.75" thickBot="1" x14ac:dyDescent="0.3">
      <c r="A31" s="228" t="s">
        <v>81</v>
      </c>
      <c r="B31" s="182"/>
      <c r="C31" s="183"/>
      <c r="D31" s="184">
        <f>+D8</f>
        <v>217399256</v>
      </c>
      <c r="E31" s="183"/>
      <c r="F31" s="184">
        <f>+F8</f>
        <v>279509996.63999999</v>
      </c>
      <c r="G31" s="185">
        <f>+D31-F31</f>
        <v>-62110740.639999986</v>
      </c>
      <c r="H31" s="186">
        <f>G31/F31</f>
        <v>-0.22221294904166397</v>
      </c>
    </row>
    <row r="32" spans="1:8" s="4" customFormat="1" ht="15.75" thickBot="1" x14ac:dyDescent="0.3">
      <c r="A32" s="187" t="s">
        <v>82</v>
      </c>
      <c r="B32" s="188">
        <v>12</v>
      </c>
      <c r="C32" s="189"/>
      <c r="D32" s="190">
        <f>+C33+C88</f>
        <v>125295244.39</v>
      </c>
      <c r="E32" s="189"/>
      <c r="F32" s="190">
        <f>+E33+E88</f>
        <v>138053186.53</v>
      </c>
      <c r="G32" s="191">
        <f>+D32-F32</f>
        <v>-12757942.140000001</v>
      </c>
      <c r="H32" s="192">
        <f>G32/F32</f>
        <v>-9.2413239133944974E-2</v>
      </c>
    </row>
    <row r="33" spans="1:8" ht="15.75" thickBot="1" x14ac:dyDescent="0.3">
      <c r="A33" s="193" t="s">
        <v>83</v>
      </c>
      <c r="B33" s="168"/>
      <c r="C33" s="169">
        <f>+C34+C54+C80</f>
        <v>123141409.39</v>
      </c>
      <c r="D33" s="170"/>
      <c r="E33" s="169">
        <f>+E34+E54+E80</f>
        <v>136240155.53</v>
      </c>
      <c r="F33" s="170"/>
      <c r="G33" s="194">
        <f>+C33-E33</f>
        <v>-13098746.140000001</v>
      </c>
      <c r="H33" s="195">
        <f>G33/E33</f>
        <v>-9.6144533078690336E-2</v>
      </c>
    </row>
    <row r="34" spans="1:8" ht="15.75" thickBot="1" x14ac:dyDescent="0.3">
      <c r="A34" s="146" t="s">
        <v>84</v>
      </c>
      <c r="B34" s="115"/>
      <c r="C34" s="161">
        <v>63296573</v>
      </c>
      <c r="D34" s="161"/>
      <c r="E34" s="161">
        <v>80965938</v>
      </c>
      <c r="F34" s="161"/>
      <c r="G34" s="196">
        <f t="shared" ref="G34:G80" si="2">+C34-E34</f>
        <v>-17669365</v>
      </c>
      <c r="H34" s="197">
        <f t="shared" ref="H34:H79" si="3">G34/E34</f>
        <v>-0.21823207927264426</v>
      </c>
    </row>
    <row r="35" spans="1:8" ht="15" hidden="1" customHeight="1" x14ac:dyDescent="0.3">
      <c r="A35" s="198" t="s">
        <v>85</v>
      </c>
      <c r="B35" s="199"/>
      <c r="C35" s="200"/>
      <c r="D35" s="200"/>
      <c r="E35" s="200"/>
      <c r="F35" s="200"/>
      <c r="G35" s="201">
        <f t="shared" si="2"/>
        <v>0</v>
      </c>
      <c r="H35" s="202" t="e">
        <f t="shared" si="3"/>
        <v>#DIV/0!</v>
      </c>
    </row>
    <row r="36" spans="1:8" ht="15" hidden="1" customHeight="1" x14ac:dyDescent="0.3">
      <c r="A36" s="198" t="s">
        <v>86</v>
      </c>
      <c r="B36" s="199"/>
      <c r="C36" s="200"/>
      <c r="D36" s="200"/>
      <c r="E36" s="200"/>
      <c r="F36" s="200"/>
      <c r="G36" s="201">
        <f t="shared" si="2"/>
        <v>0</v>
      </c>
      <c r="H36" s="202" t="e">
        <f t="shared" si="3"/>
        <v>#DIV/0!</v>
      </c>
    </row>
    <row r="37" spans="1:8" ht="15" hidden="1" customHeight="1" x14ac:dyDescent="0.3">
      <c r="A37" s="198" t="s">
        <v>87</v>
      </c>
      <c r="B37" s="199"/>
      <c r="C37" s="200"/>
      <c r="D37" s="200"/>
      <c r="E37" s="200"/>
      <c r="F37" s="200"/>
      <c r="G37" s="201">
        <f t="shared" si="2"/>
        <v>0</v>
      </c>
      <c r="H37" s="202" t="e">
        <f t="shared" si="3"/>
        <v>#DIV/0!</v>
      </c>
    </row>
    <row r="38" spans="1:8" ht="15" hidden="1" customHeight="1" x14ac:dyDescent="0.3">
      <c r="A38" s="198" t="s">
        <v>88</v>
      </c>
      <c r="B38" s="199"/>
      <c r="C38" s="200"/>
      <c r="D38" s="200"/>
      <c r="E38" s="200"/>
      <c r="F38" s="200"/>
      <c r="G38" s="201">
        <f t="shared" si="2"/>
        <v>0</v>
      </c>
      <c r="H38" s="202" t="e">
        <f t="shared" si="3"/>
        <v>#DIV/0!</v>
      </c>
    </row>
    <row r="39" spans="1:8" ht="15" hidden="1" customHeight="1" x14ac:dyDescent="0.3">
      <c r="A39" s="198" t="s">
        <v>89</v>
      </c>
      <c r="B39" s="199"/>
      <c r="C39" s="200"/>
      <c r="D39" s="200"/>
      <c r="E39" s="200"/>
      <c r="F39" s="200"/>
      <c r="G39" s="201">
        <f t="shared" si="2"/>
        <v>0</v>
      </c>
      <c r="H39" s="202" t="e">
        <f t="shared" si="3"/>
        <v>#DIV/0!</v>
      </c>
    </row>
    <row r="40" spans="1:8" ht="15" hidden="1" customHeight="1" x14ac:dyDescent="0.3">
      <c r="A40" s="198" t="s">
        <v>90</v>
      </c>
      <c r="B40" s="199"/>
      <c r="C40" s="200"/>
      <c r="D40" s="200"/>
      <c r="E40" s="200"/>
      <c r="F40" s="200"/>
      <c r="G40" s="201">
        <f t="shared" si="2"/>
        <v>0</v>
      </c>
      <c r="H40" s="202" t="e">
        <f t="shared" si="3"/>
        <v>#DIV/0!</v>
      </c>
    </row>
    <row r="41" spans="1:8" ht="15" hidden="1" customHeight="1" x14ac:dyDescent="0.3">
      <c r="A41" s="198" t="s">
        <v>91</v>
      </c>
      <c r="B41" s="199"/>
      <c r="C41" s="200"/>
      <c r="D41" s="200"/>
      <c r="E41" s="200"/>
      <c r="F41" s="200"/>
      <c r="G41" s="201">
        <f t="shared" si="2"/>
        <v>0</v>
      </c>
      <c r="H41" s="202" t="e">
        <f t="shared" si="3"/>
        <v>#DIV/0!</v>
      </c>
    </row>
    <row r="42" spans="1:8" ht="15" hidden="1" customHeight="1" x14ac:dyDescent="0.3">
      <c r="A42" s="198" t="s">
        <v>92</v>
      </c>
      <c r="B42" s="199"/>
      <c r="C42" s="200"/>
      <c r="D42" s="200"/>
      <c r="E42" s="200"/>
      <c r="F42" s="200"/>
      <c r="G42" s="201">
        <f t="shared" si="2"/>
        <v>0</v>
      </c>
      <c r="H42" s="202" t="e">
        <f t="shared" si="3"/>
        <v>#DIV/0!</v>
      </c>
    </row>
    <row r="43" spans="1:8" ht="15" hidden="1" customHeight="1" x14ac:dyDescent="0.3">
      <c r="A43" s="198" t="s">
        <v>93</v>
      </c>
      <c r="B43" s="199"/>
      <c r="C43" s="200"/>
      <c r="D43" s="200"/>
      <c r="E43" s="200"/>
      <c r="F43" s="200"/>
      <c r="G43" s="201">
        <f t="shared" si="2"/>
        <v>0</v>
      </c>
      <c r="H43" s="202" t="e">
        <f t="shared" si="3"/>
        <v>#DIV/0!</v>
      </c>
    </row>
    <row r="44" spans="1:8" ht="15" hidden="1" customHeight="1" x14ac:dyDescent="0.3">
      <c r="A44" s="198" t="s">
        <v>94</v>
      </c>
      <c r="B44" s="199"/>
      <c r="C44" s="200"/>
      <c r="D44" s="200"/>
      <c r="E44" s="200"/>
      <c r="F44" s="200"/>
      <c r="G44" s="201">
        <f t="shared" si="2"/>
        <v>0</v>
      </c>
      <c r="H44" s="202" t="e">
        <f t="shared" si="3"/>
        <v>#DIV/0!</v>
      </c>
    </row>
    <row r="45" spans="1:8" ht="15" hidden="1" customHeight="1" x14ac:dyDescent="0.3">
      <c r="A45" s="198" t="s">
        <v>95</v>
      </c>
      <c r="B45" s="199"/>
      <c r="C45" s="200"/>
      <c r="D45" s="200"/>
      <c r="E45" s="200"/>
      <c r="F45" s="200"/>
      <c r="G45" s="201">
        <f t="shared" si="2"/>
        <v>0</v>
      </c>
      <c r="H45" s="202" t="e">
        <f t="shared" si="3"/>
        <v>#DIV/0!</v>
      </c>
    </row>
    <row r="46" spans="1:8" ht="15" hidden="1" customHeight="1" x14ac:dyDescent="0.3">
      <c r="A46" s="198" t="s">
        <v>96</v>
      </c>
      <c r="B46" s="199"/>
      <c r="C46" s="200"/>
      <c r="D46" s="200"/>
      <c r="E46" s="200"/>
      <c r="F46" s="200"/>
      <c r="G46" s="201">
        <f t="shared" si="2"/>
        <v>0</v>
      </c>
      <c r="H46" s="202" t="e">
        <f t="shared" si="3"/>
        <v>#DIV/0!</v>
      </c>
    </row>
    <row r="47" spans="1:8" ht="15" hidden="1" customHeight="1" x14ac:dyDescent="0.3">
      <c r="A47" s="198" t="s">
        <v>97</v>
      </c>
      <c r="B47" s="199"/>
      <c r="C47" s="200"/>
      <c r="D47" s="200"/>
      <c r="E47" s="200"/>
      <c r="F47" s="200"/>
      <c r="G47" s="201">
        <f t="shared" si="2"/>
        <v>0</v>
      </c>
      <c r="H47" s="202" t="e">
        <f t="shared" si="3"/>
        <v>#DIV/0!</v>
      </c>
    </row>
    <row r="48" spans="1:8" ht="15" hidden="1" customHeight="1" x14ac:dyDescent="0.3">
      <c r="A48" s="198" t="s">
        <v>98</v>
      </c>
      <c r="B48" s="199"/>
      <c r="C48" s="200"/>
      <c r="D48" s="200"/>
      <c r="E48" s="200"/>
      <c r="F48" s="200"/>
      <c r="G48" s="201">
        <f t="shared" si="2"/>
        <v>0</v>
      </c>
      <c r="H48" s="202" t="e">
        <f t="shared" si="3"/>
        <v>#DIV/0!</v>
      </c>
    </row>
    <row r="49" spans="1:8" ht="15" hidden="1" customHeight="1" x14ac:dyDescent="0.3">
      <c r="A49" s="198" t="s">
        <v>99</v>
      </c>
      <c r="B49" s="199"/>
      <c r="C49" s="200"/>
      <c r="D49" s="200"/>
      <c r="E49" s="200"/>
      <c r="F49" s="200"/>
      <c r="G49" s="201">
        <f t="shared" si="2"/>
        <v>0</v>
      </c>
      <c r="H49" s="202" t="e">
        <f t="shared" si="3"/>
        <v>#DIV/0!</v>
      </c>
    </row>
    <row r="50" spans="1:8" ht="15" hidden="1" customHeight="1" x14ac:dyDescent="0.3">
      <c r="A50" s="198" t="s">
        <v>100</v>
      </c>
      <c r="B50" s="199"/>
      <c r="C50" s="200"/>
      <c r="D50" s="200"/>
      <c r="E50" s="200"/>
      <c r="F50" s="200"/>
      <c r="G50" s="201">
        <f t="shared" si="2"/>
        <v>0</v>
      </c>
      <c r="H50" s="202" t="e">
        <f t="shared" si="3"/>
        <v>#DIV/0!</v>
      </c>
    </row>
    <row r="51" spans="1:8" ht="15" hidden="1" customHeight="1" x14ac:dyDescent="0.3">
      <c r="A51" s="198" t="s">
        <v>101</v>
      </c>
      <c r="B51" s="199"/>
      <c r="C51" s="200"/>
      <c r="D51" s="200"/>
      <c r="E51" s="200"/>
      <c r="F51" s="200"/>
      <c r="G51" s="201">
        <f t="shared" si="2"/>
        <v>0</v>
      </c>
      <c r="H51" s="202" t="e">
        <f t="shared" si="3"/>
        <v>#DIV/0!</v>
      </c>
    </row>
    <row r="52" spans="1:8" ht="15" hidden="1" customHeight="1" x14ac:dyDescent="0.3">
      <c r="A52" s="198" t="s">
        <v>102</v>
      </c>
      <c r="B52" s="199"/>
      <c r="C52" s="200"/>
      <c r="D52" s="200"/>
      <c r="E52" s="200"/>
      <c r="F52" s="200"/>
      <c r="G52" s="201">
        <f t="shared" si="2"/>
        <v>0</v>
      </c>
      <c r="H52" s="202" t="e">
        <f t="shared" si="3"/>
        <v>#DIV/0!</v>
      </c>
    </row>
    <row r="53" spans="1:8" ht="15" hidden="1" customHeight="1" x14ac:dyDescent="0.3">
      <c r="A53" s="198" t="s">
        <v>76</v>
      </c>
      <c r="B53" s="199"/>
      <c r="C53" s="200"/>
      <c r="D53" s="200"/>
      <c r="E53" s="200"/>
      <c r="F53" s="200"/>
      <c r="G53" s="201">
        <f t="shared" si="2"/>
        <v>0</v>
      </c>
      <c r="H53" s="202" t="e">
        <f t="shared" si="3"/>
        <v>#DIV/0!</v>
      </c>
    </row>
    <row r="54" spans="1:8" ht="15.75" thickBot="1" x14ac:dyDescent="0.3">
      <c r="A54" s="146" t="s">
        <v>103</v>
      </c>
      <c r="B54" s="115"/>
      <c r="C54" s="161">
        <v>59844836.390000001</v>
      </c>
      <c r="D54" s="161"/>
      <c r="E54" s="161">
        <v>54713618.619999997</v>
      </c>
      <c r="F54" s="161"/>
      <c r="G54" s="196">
        <f t="shared" si="2"/>
        <v>5131217.7700000033</v>
      </c>
      <c r="H54" s="197">
        <f t="shared" si="3"/>
        <v>9.3783191450699258E-2</v>
      </c>
    </row>
    <row r="55" spans="1:8" ht="15" hidden="1" customHeight="1" x14ac:dyDescent="0.3">
      <c r="A55" s="198" t="s">
        <v>36</v>
      </c>
      <c r="B55" s="199"/>
      <c r="C55" s="200"/>
      <c r="D55" s="200"/>
      <c r="E55" s="200"/>
      <c r="F55" s="200"/>
      <c r="G55" s="201">
        <f t="shared" si="2"/>
        <v>0</v>
      </c>
      <c r="H55" s="202" t="e">
        <f t="shared" si="3"/>
        <v>#DIV/0!</v>
      </c>
    </row>
    <row r="56" spans="1:8" ht="15" hidden="1" customHeight="1" x14ac:dyDescent="0.3">
      <c r="A56" s="198" t="s">
        <v>104</v>
      </c>
      <c r="B56" s="199"/>
      <c r="C56" s="200"/>
      <c r="D56" s="200"/>
      <c r="E56" s="200"/>
      <c r="F56" s="200"/>
      <c r="G56" s="201">
        <f t="shared" si="2"/>
        <v>0</v>
      </c>
      <c r="H56" s="202" t="e">
        <f t="shared" si="3"/>
        <v>#DIV/0!</v>
      </c>
    </row>
    <row r="57" spans="1:8" ht="15" hidden="1" customHeight="1" x14ac:dyDescent="0.3">
      <c r="A57" s="198" t="s">
        <v>105</v>
      </c>
      <c r="B57" s="199"/>
      <c r="C57" s="200"/>
      <c r="D57" s="200"/>
      <c r="E57" s="200"/>
      <c r="F57" s="200"/>
      <c r="G57" s="201">
        <f t="shared" si="2"/>
        <v>0</v>
      </c>
      <c r="H57" s="202" t="e">
        <f t="shared" si="3"/>
        <v>#DIV/0!</v>
      </c>
    </row>
    <row r="58" spans="1:8" ht="15" hidden="1" customHeight="1" x14ac:dyDescent="0.3">
      <c r="A58" s="198" t="s">
        <v>106</v>
      </c>
      <c r="B58" s="199"/>
      <c r="C58" s="200"/>
      <c r="D58" s="200"/>
      <c r="E58" s="200"/>
      <c r="F58" s="200"/>
      <c r="G58" s="201">
        <f t="shared" si="2"/>
        <v>0</v>
      </c>
      <c r="H58" s="202" t="e">
        <f t="shared" si="3"/>
        <v>#DIV/0!</v>
      </c>
    </row>
    <row r="59" spans="1:8" ht="15" hidden="1" customHeight="1" x14ac:dyDescent="0.3">
      <c r="A59" s="198" t="s">
        <v>107</v>
      </c>
      <c r="B59" s="199"/>
      <c r="C59" s="200"/>
      <c r="D59" s="200"/>
      <c r="E59" s="200"/>
      <c r="F59" s="200"/>
      <c r="G59" s="201">
        <f t="shared" si="2"/>
        <v>0</v>
      </c>
      <c r="H59" s="202" t="e">
        <f t="shared" si="3"/>
        <v>#DIV/0!</v>
      </c>
    </row>
    <row r="60" spans="1:8" ht="15" hidden="1" customHeight="1" x14ac:dyDescent="0.3">
      <c r="A60" s="198" t="s">
        <v>108</v>
      </c>
      <c r="B60" s="199"/>
      <c r="C60" s="200"/>
      <c r="D60" s="200"/>
      <c r="E60" s="200"/>
      <c r="F60" s="200"/>
      <c r="G60" s="201">
        <f t="shared" si="2"/>
        <v>0</v>
      </c>
      <c r="H60" s="202" t="e">
        <f t="shared" si="3"/>
        <v>#DIV/0!</v>
      </c>
    </row>
    <row r="61" spans="1:8" ht="15" hidden="1" customHeight="1" x14ac:dyDescent="0.3">
      <c r="A61" s="198" t="s">
        <v>109</v>
      </c>
      <c r="B61" s="199"/>
      <c r="C61" s="200"/>
      <c r="D61" s="200"/>
      <c r="E61" s="200"/>
      <c r="F61" s="200"/>
      <c r="G61" s="201">
        <f t="shared" si="2"/>
        <v>0</v>
      </c>
      <c r="H61" s="202" t="e">
        <f t="shared" si="3"/>
        <v>#DIV/0!</v>
      </c>
    </row>
    <row r="62" spans="1:8" ht="15" hidden="1" customHeight="1" x14ac:dyDescent="0.3">
      <c r="A62" s="198" t="s">
        <v>110</v>
      </c>
      <c r="B62" s="199"/>
      <c r="C62" s="200"/>
      <c r="D62" s="200"/>
      <c r="E62" s="200"/>
      <c r="F62" s="200"/>
      <c r="G62" s="201">
        <f t="shared" si="2"/>
        <v>0</v>
      </c>
      <c r="H62" s="202" t="e">
        <f t="shared" si="3"/>
        <v>#DIV/0!</v>
      </c>
    </row>
    <row r="63" spans="1:8" ht="15" hidden="1" customHeight="1" x14ac:dyDescent="0.3">
      <c r="A63" s="198" t="s">
        <v>32</v>
      </c>
      <c r="B63" s="199"/>
      <c r="C63" s="200"/>
      <c r="D63" s="200"/>
      <c r="E63" s="200"/>
      <c r="F63" s="200"/>
      <c r="G63" s="201">
        <f t="shared" si="2"/>
        <v>0</v>
      </c>
      <c r="H63" s="202" t="e">
        <f t="shared" si="3"/>
        <v>#DIV/0!</v>
      </c>
    </row>
    <row r="64" spans="1:8" ht="15" hidden="1" customHeight="1" x14ac:dyDescent="0.3">
      <c r="A64" s="198" t="s">
        <v>111</v>
      </c>
      <c r="B64" s="199"/>
      <c r="C64" s="200"/>
      <c r="D64" s="200"/>
      <c r="E64" s="200"/>
      <c r="F64" s="200"/>
      <c r="G64" s="201">
        <f t="shared" si="2"/>
        <v>0</v>
      </c>
      <c r="H64" s="202" t="e">
        <f t="shared" si="3"/>
        <v>#DIV/0!</v>
      </c>
    </row>
    <row r="65" spans="1:8" ht="15" hidden="1" customHeight="1" x14ac:dyDescent="0.3">
      <c r="A65" s="198" t="s">
        <v>112</v>
      </c>
      <c r="B65" s="199"/>
      <c r="C65" s="200"/>
      <c r="D65" s="200"/>
      <c r="E65" s="200"/>
      <c r="F65" s="200"/>
      <c r="G65" s="201">
        <f t="shared" si="2"/>
        <v>0</v>
      </c>
      <c r="H65" s="202" t="e">
        <f t="shared" si="3"/>
        <v>#DIV/0!</v>
      </c>
    </row>
    <row r="66" spans="1:8" ht="15" hidden="1" customHeight="1" x14ac:dyDescent="0.3">
      <c r="A66" s="198" t="s">
        <v>113</v>
      </c>
      <c r="B66" s="199"/>
      <c r="C66" s="200"/>
      <c r="D66" s="200"/>
      <c r="E66" s="200"/>
      <c r="F66" s="200"/>
      <c r="G66" s="201">
        <f t="shared" si="2"/>
        <v>0</v>
      </c>
      <c r="H66" s="202" t="e">
        <f t="shared" si="3"/>
        <v>#DIV/0!</v>
      </c>
    </row>
    <row r="67" spans="1:8" ht="15" hidden="1" customHeight="1" x14ac:dyDescent="0.3">
      <c r="A67" s="198" t="s">
        <v>114</v>
      </c>
      <c r="B67" s="199"/>
      <c r="C67" s="200"/>
      <c r="D67" s="200"/>
      <c r="E67" s="200"/>
      <c r="F67" s="200"/>
      <c r="G67" s="201">
        <f t="shared" si="2"/>
        <v>0</v>
      </c>
      <c r="H67" s="202" t="e">
        <f t="shared" si="3"/>
        <v>#DIV/0!</v>
      </c>
    </row>
    <row r="68" spans="1:8" ht="15" hidden="1" customHeight="1" x14ac:dyDescent="0.3">
      <c r="A68" s="198" t="s">
        <v>115</v>
      </c>
      <c r="B68" s="199"/>
      <c r="C68" s="200"/>
      <c r="D68" s="200"/>
      <c r="E68" s="200"/>
      <c r="F68" s="200"/>
      <c r="G68" s="201">
        <f t="shared" si="2"/>
        <v>0</v>
      </c>
      <c r="H68" s="202" t="e">
        <f t="shared" si="3"/>
        <v>#DIV/0!</v>
      </c>
    </row>
    <row r="69" spans="1:8" ht="15" hidden="1" customHeight="1" x14ac:dyDescent="0.3">
      <c r="A69" s="198" t="s">
        <v>116</v>
      </c>
      <c r="B69" s="199"/>
      <c r="C69" s="200"/>
      <c r="D69" s="200"/>
      <c r="E69" s="200"/>
      <c r="F69" s="200"/>
      <c r="G69" s="201">
        <f t="shared" si="2"/>
        <v>0</v>
      </c>
      <c r="H69" s="202" t="e">
        <f t="shared" si="3"/>
        <v>#DIV/0!</v>
      </c>
    </row>
    <row r="70" spans="1:8" ht="15" hidden="1" customHeight="1" x14ac:dyDescent="0.3">
      <c r="A70" s="198" t="s">
        <v>117</v>
      </c>
      <c r="B70" s="199"/>
      <c r="C70" s="200"/>
      <c r="D70" s="200"/>
      <c r="E70" s="200"/>
      <c r="F70" s="200"/>
      <c r="G70" s="201">
        <f t="shared" si="2"/>
        <v>0</v>
      </c>
      <c r="H70" s="202" t="e">
        <f t="shared" si="3"/>
        <v>#DIV/0!</v>
      </c>
    </row>
    <row r="71" spans="1:8" ht="15" hidden="1" customHeight="1" x14ac:dyDescent="0.3">
      <c r="A71" s="198" t="s">
        <v>118</v>
      </c>
      <c r="B71" s="199"/>
      <c r="C71" s="200"/>
      <c r="D71" s="200"/>
      <c r="E71" s="200"/>
      <c r="F71" s="200"/>
      <c r="G71" s="201">
        <f t="shared" si="2"/>
        <v>0</v>
      </c>
      <c r="H71" s="202" t="e">
        <f t="shared" si="3"/>
        <v>#DIV/0!</v>
      </c>
    </row>
    <row r="72" spans="1:8" ht="15" hidden="1" customHeight="1" x14ac:dyDescent="0.3">
      <c r="A72" s="198" t="s">
        <v>119</v>
      </c>
      <c r="B72" s="199"/>
      <c r="C72" s="200"/>
      <c r="D72" s="200"/>
      <c r="E72" s="200"/>
      <c r="F72" s="200"/>
      <c r="G72" s="201">
        <f t="shared" si="2"/>
        <v>0</v>
      </c>
      <c r="H72" s="202" t="e">
        <f t="shared" si="3"/>
        <v>#DIV/0!</v>
      </c>
    </row>
    <row r="73" spans="1:8" ht="15" hidden="1" customHeight="1" x14ac:dyDescent="0.3">
      <c r="A73" s="198" t="s">
        <v>120</v>
      </c>
      <c r="B73" s="199"/>
      <c r="C73" s="200"/>
      <c r="D73" s="200"/>
      <c r="E73" s="200"/>
      <c r="F73" s="200"/>
      <c r="G73" s="201">
        <f t="shared" si="2"/>
        <v>0</v>
      </c>
      <c r="H73" s="202" t="e">
        <f t="shared" si="3"/>
        <v>#DIV/0!</v>
      </c>
    </row>
    <row r="74" spans="1:8" ht="15" hidden="1" customHeight="1" x14ac:dyDescent="0.3">
      <c r="A74" s="198" t="s">
        <v>121</v>
      </c>
      <c r="B74" s="199"/>
      <c r="C74" s="200"/>
      <c r="D74" s="200"/>
      <c r="E74" s="200"/>
      <c r="F74" s="200"/>
      <c r="G74" s="201">
        <f t="shared" si="2"/>
        <v>0</v>
      </c>
      <c r="H74" s="202" t="e">
        <f t="shared" si="3"/>
        <v>#DIV/0!</v>
      </c>
    </row>
    <row r="75" spans="1:8" ht="15" hidden="1" customHeight="1" x14ac:dyDescent="0.3">
      <c r="A75" s="198" t="s">
        <v>122</v>
      </c>
      <c r="B75" s="199"/>
      <c r="C75" s="200"/>
      <c r="D75" s="200"/>
      <c r="E75" s="200"/>
      <c r="F75" s="200"/>
      <c r="G75" s="201">
        <f t="shared" si="2"/>
        <v>0</v>
      </c>
      <c r="H75" s="202" t="e">
        <f t="shared" si="3"/>
        <v>#DIV/0!</v>
      </c>
    </row>
    <row r="76" spans="1:8" ht="15" hidden="1" customHeight="1" x14ac:dyDescent="0.3">
      <c r="A76" s="198" t="s">
        <v>123</v>
      </c>
      <c r="B76" s="199"/>
      <c r="C76" s="200"/>
      <c r="D76" s="200"/>
      <c r="E76" s="200"/>
      <c r="F76" s="200"/>
      <c r="G76" s="201">
        <f t="shared" si="2"/>
        <v>0</v>
      </c>
      <c r="H76" s="202" t="e">
        <f t="shared" si="3"/>
        <v>#DIV/0!</v>
      </c>
    </row>
    <row r="77" spans="1:8" ht="15" hidden="1" customHeight="1" x14ac:dyDescent="0.3">
      <c r="A77" s="198" t="s">
        <v>124</v>
      </c>
      <c r="B77" s="199"/>
      <c r="C77" s="200"/>
      <c r="D77" s="200"/>
      <c r="E77" s="200"/>
      <c r="F77" s="200"/>
      <c r="G77" s="201">
        <f t="shared" si="2"/>
        <v>0</v>
      </c>
      <c r="H77" s="202" t="e">
        <f t="shared" si="3"/>
        <v>#DIV/0!</v>
      </c>
    </row>
    <row r="78" spans="1:8" ht="15" hidden="1" customHeight="1" x14ac:dyDescent="0.3">
      <c r="A78" s="198" t="s">
        <v>125</v>
      </c>
      <c r="B78" s="199"/>
      <c r="C78" s="200"/>
      <c r="D78" s="200"/>
      <c r="E78" s="200"/>
      <c r="F78" s="200"/>
      <c r="G78" s="201">
        <f t="shared" si="2"/>
        <v>0</v>
      </c>
      <c r="H78" s="202" t="e">
        <f t="shared" si="3"/>
        <v>#DIV/0!</v>
      </c>
    </row>
    <row r="79" spans="1:8" ht="15" hidden="1" customHeight="1" x14ac:dyDescent="0.3">
      <c r="A79" s="198" t="s">
        <v>126</v>
      </c>
      <c r="B79" s="199"/>
      <c r="C79" s="200"/>
      <c r="D79" s="200"/>
      <c r="E79" s="200"/>
      <c r="F79" s="200"/>
      <c r="G79" s="201">
        <f t="shared" si="2"/>
        <v>0</v>
      </c>
      <c r="H79" s="202" t="e">
        <f t="shared" si="3"/>
        <v>#DIV/0!</v>
      </c>
    </row>
    <row r="80" spans="1:8" ht="15.75" thickBot="1" x14ac:dyDescent="0.3">
      <c r="A80" s="146" t="s">
        <v>127</v>
      </c>
      <c r="B80" s="178"/>
      <c r="C80" s="161">
        <v>0</v>
      </c>
      <c r="D80" s="161"/>
      <c r="E80" s="161">
        <v>560598.91</v>
      </c>
      <c r="F80" s="161"/>
      <c r="G80" s="196">
        <f t="shared" si="2"/>
        <v>-560598.91</v>
      </c>
      <c r="H80" s="197">
        <v>0</v>
      </c>
    </row>
    <row r="81" spans="1:8" ht="15" hidden="1" customHeight="1" x14ac:dyDescent="0.25">
      <c r="A81" s="198" t="s">
        <v>128</v>
      </c>
      <c r="B81" s="199"/>
      <c r="C81" s="200"/>
      <c r="D81" s="200"/>
      <c r="E81" s="200"/>
      <c r="F81" s="200"/>
      <c r="G81" s="201" t="e">
        <f>E81-#REF!</f>
        <v>#REF!</v>
      </c>
      <c r="H81" s="202" t="e">
        <f>G81/#REF!</f>
        <v>#REF!</v>
      </c>
    </row>
    <row r="82" spans="1:8" ht="15" hidden="1" customHeight="1" x14ac:dyDescent="0.25">
      <c r="A82" s="198" t="s">
        <v>129</v>
      </c>
      <c r="B82" s="199"/>
      <c r="C82" s="200"/>
      <c r="D82" s="200"/>
      <c r="E82" s="200"/>
      <c r="F82" s="200"/>
      <c r="G82" s="201" t="e">
        <f>E82-#REF!</f>
        <v>#REF!</v>
      </c>
      <c r="H82" s="202" t="e">
        <f>G82/#REF!</f>
        <v>#REF!</v>
      </c>
    </row>
    <row r="83" spans="1:8" ht="15" hidden="1" customHeight="1" x14ac:dyDescent="0.25">
      <c r="A83" s="198" t="s">
        <v>130</v>
      </c>
      <c r="B83" s="199"/>
      <c r="C83" s="200"/>
      <c r="D83" s="200"/>
      <c r="E83" s="200"/>
      <c r="F83" s="200"/>
      <c r="G83" s="201" t="e">
        <f>E83-#REF!</f>
        <v>#REF!</v>
      </c>
      <c r="H83" s="202"/>
    </row>
    <row r="84" spans="1:8" ht="15" hidden="1" customHeight="1" x14ac:dyDescent="0.25">
      <c r="A84" s="198" t="s">
        <v>131</v>
      </c>
      <c r="B84" s="199"/>
      <c r="C84" s="200"/>
      <c r="D84" s="200"/>
      <c r="E84" s="200"/>
      <c r="F84" s="200"/>
      <c r="G84" s="201" t="e">
        <f>E84-#REF!</f>
        <v>#REF!</v>
      </c>
      <c r="H84" s="202" t="e">
        <f>G84/#REF!</f>
        <v>#REF!</v>
      </c>
    </row>
    <row r="85" spans="1:8" ht="15" hidden="1" customHeight="1" x14ac:dyDescent="0.25">
      <c r="A85" s="198" t="s">
        <v>132</v>
      </c>
      <c r="B85" s="199"/>
      <c r="C85" s="200"/>
      <c r="D85" s="200"/>
      <c r="E85" s="200"/>
      <c r="F85" s="200"/>
      <c r="G85" s="201" t="e">
        <f>E85-#REF!</f>
        <v>#REF!</v>
      </c>
      <c r="H85" s="202" t="e">
        <f>G85/#REF!</f>
        <v>#REF!</v>
      </c>
    </row>
    <row r="86" spans="1:8" ht="15" hidden="1" customHeight="1" x14ac:dyDescent="0.25">
      <c r="A86" s="203" t="s">
        <v>133</v>
      </c>
      <c r="B86" s="204"/>
      <c r="C86" s="200"/>
      <c r="D86" s="200"/>
      <c r="E86" s="200"/>
      <c r="F86" s="200"/>
      <c r="G86" s="205" t="e">
        <f>E86-#REF!</f>
        <v>#REF!</v>
      </c>
      <c r="H86" s="206" t="e">
        <f>G86/#REF!</f>
        <v>#REF!</v>
      </c>
    </row>
    <row r="87" spans="1:8" ht="15" hidden="1" customHeight="1" x14ac:dyDescent="0.25">
      <c r="A87" s="203" t="s">
        <v>28</v>
      </c>
      <c r="B87" s="204"/>
      <c r="C87" s="200"/>
      <c r="D87" s="200"/>
      <c r="E87" s="200"/>
      <c r="F87" s="200"/>
      <c r="G87" s="205" t="e">
        <f>E87-#REF!</f>
        <v>#REF!</v>
      </c>
      <c r="H87" s="206" t="e">
        <f>G87/#REF!</f>
        <v>#REF!</v>
      </c>
    </row>
    <row r="88" spans="1:8" ht="15.75" thickBot="1" x14ac:dyDescent="0.3">
      <c r="A88" s="229" t="s">
        <v>134</v>
      </c>
      <c r="B88" s="207"/>
      <c r="C88" s="208">
        <f>+C89</f>
        <v>2153835</v>
      </c>
      <c r="D88" s="209"/>
      <c r="E88" s="208">
        <f>+E89</f>
        <v>1813031</v>
      </c>
      <c r="F88" s="209"/>
      <c r="G88" s="210">
        <f>+C88-E88</f>
        <v>340804</v>
      </c>
      <c r="H88" s="211">
        <f>G88/E88</f>
        <v>0.18797472299149875</v>
      </c>
    </row>
    <row r="89" spans="1:8" ht="15.75" thickBot="1" x14ac:dyDescent="0.3">
      <c r="A89" s="146" t="s">
        <v>135</v>
      </c>
      <c r="B89" s="115"/>
      <c r="C89" s="161">
        <v>2153835</v>
      </c>
      <c r="D89" s="161"/>
      <c r="E89" s="161">
        <v>1813031</v>
      </c>
      <c r="F89" s="161"/>
      <c r="G89" s="212">
        <f>+C89-E89</f>
        <v>340804</v>
      </c>
      <c r="H89" s="213">
        <f>G89/E89</f>
        <v>0.18797472299149875</v>
      </c>
    </row>
    <row r="90" spans="1:8" ht="15" hidden="1" customHeight="1" x14ac:dyDescent="0.3">
      <c r="A90" s="198" t="s">
        <v>136</v>
      </c>
      <c r="B90" s="199"/>
      <c r="C90" s="200"/>
      <c r="D90" s="200"/>
      <c r="E90" s="200"/>
      <c r="F90" s="200"/>
      <c r="G90" s="201" t="e">
        <f>E90-#REF!</f>
        <v>#REF!</v>
      </c>
      <c r="H90" s="202" t="e">
        <f>G90/#REF!</f>
        <v>#REF!</v>
      </c>
    </row>
    <row r="91" spans="1:8" ht="15" hidden="1" customHeight="1" x14ac:dyDescent="0.3">
      <c r="A91" s="198" t="s">
        <v>137</v>
      </c>
      <c r="B91" s="199"/>
      <c r="C91" s="200"/>
      <c r="D91" s="200"/>
      <c r="E91" s="200"/>
      <c r="F91" s="200"/>
      <c r="G91" s="201" t="e">
        <f>E91-#REF!</f>
        <v>#REF!</v>
      </c>
      <c r="H91" s="202" t="e">
        <f>G91/#REF!</f>
        <v>#REF!</v>
      </c>
    </row>
    <row r="92" spans="1:8" ht="15.75" thickBot="1" x14ac:dyDescent="0.3">
      <c r="A92" s="225" t="s">
        <v>138</v>
      </c>
      <c r="B92" s="177">
        <v>13</v>
      </c>
      <c r="C92" s="170"/>
      <c r="D92" s="169">
        <f>+C93+C101</f>
        <v>104332928.05</v>
      </c>
      <c r="E92" s="170"/>
      <c r="F92" s="169">
        <f>+E93+E101</f>
        <v>138531793</v>
      </c>
      <c r="G92" s="214">
        <f>+D92-F92</f>
        <v>-34198864.950000003</v>
      </c>
      <c r="H92" s="215">
        <f>G92/F92</f>
        <v>-0.24686654384095066</v>
      </c>
    </row>
    <row r="93" spans="1:8" ht="15.75" thickBot="1" x14ac:dyDescent="0.3">
      <c r="A93" s="230" t="s">
        <v>139</v>
      </c>
      <c r="B93" s="216"/>
      <c r="C93" s="161">
        <v>17335440.050000001</v>
      </c>
      <c r="D93" s="161"/>
      <c r="E93" s="161">
        <v>57207917</v>
      </c>
      <c r="F93" s="161"/>
      <c r="G93" s="217">
        <f>+C93-E93</f>
        <v>-39872476.950000003</v>
      </c>
      <c r="H93" s="218">
        <f>G93/E93</f>
        <v>-0.69697480770013009</v>
      </c>
    </row>
    <row r="94" spans="1:8" ht="15" hidden="1" customHeight="1" x14ac:dyDescent="0.3">
      <c r="A94" s="203" t="s">
        <v>140</v>
      </c>
      <c r="B94" s="204"/>
      <c r="C94" s="200"/>
      <c r="D94" s="200"/>
      <c r="E94" s="200"/>
      <c r="F94" s="200"/>
      <c r="G94" s="231">
        <f t="shared" ref="G94:G101" si="4">+C94-E94</f>
        <v>0</v>
      </c>
      <c r="H94" s="232" t="e">
        <f t="shared" ref="H94:H101" si="5">G94/E94</f>
        <v>#DIV/0!</v>
      </c>
    </row>
    <row r="95" spans="1:8" ht="15" hidden="1" customHeight="1" x14ac:dyDescent="0.3">
      <c r="A95" s="203" t="s">
        <v>141</v>
      </c>
      <c r="B95" s="204"/>
      <c r="C95" s="200"/>
      <c r="D95" s="200"/>
      <c r="E95" s="200"/>
      <c r="F95" s="200"/>
      <c r="G95" s="231">
        <f t="shared" si="4"/>
        <v>0</v>
      </c>
      <c r="H95" s="232" t="e">
        <f t="shared" si="5"/>
        <v>#DIV/0!</v>
      </c>
    </row>
    <row r="96" spans="1:8" ht="15" hidden="1" customHeight="1" x14ac:dyDescent="0.3">
      <c r="A96" s="203" t="s">
        <v>142</v>
      </c>
      <c r="B96" s="204"/>
      <c r="C96" s="200"/>
      <c r="D96" s="200"/>
      <c r="E96" s="200"/>
      <c r="F96" s="200"/>
      <c r="G96" s="231">
        <f t="shared" si="4"/>
        <v>0</v>
      </c>
      <c r="H96" s="232" t="e">
        <f t="shared" si="5"/>
        <v>#DIV/0!</v>
      </c>
    </row>
    <row r="97" spans="1:8" ht="15" hidden="1" customHeight="1" x14ac:dyDescent="0.3">
      <c r="A97" s="203" t="s">
        <v>143</v>
      </c>
      <c r="B97" s="204"/>
      <c r="C97" s="200"/>
      <c r="D97" s="200"/>
      <c r="E97" s="200"/>
      <c r="F97" s="200"/>
      <c r="G97" s="231">
        <f t="shared" si="4"/>
        <v>0</v>
      </c>
      <c r="H97" s="232" t="e">
        <f t="shared" si="5"/>
        <v>#DIV/0!</v>
      </c>
    </row>
    <row r="98" spans="1:8" ht="15" hidden="1" customHeight="1" x14ac:dyDescent="0.3">
      <c r="A98" s="203" t="s">
        <v>144</v>
      </c>
      <c r="B98" s="204"/>
      <c r="C98" s="200"/>
      <c r="D98" s="200"/>
      <c r="E98" s="200"/>
      <c r="F98" s="200"/>
      <c r="G98" s="231">
        <f t="shared" si="4"/>
        <v>0</v>
      </c>
      <c r="H98" s="232" t="e">
        <f t="shared" si="5"/>
        <v>#DIV/0!</v>
      </c>
    </row>
    <row r="99" spans="1:8" ht="15" hidden="1" customHeight="1" x14ac:dyDescent="0.3">
      <c r="A99" s="203" t="s">
        <v>76</v>
      </c>
      <c r="B99" s="204"/>
      <c r="C99" s="200"/>
      <c r="D99" s="200"/>
      <c r="E99" s="200"/>
      <c r="F99" s="200"/>
      <c r="G99" s="231">
        <f t="shared" si="4"/>
        <v>0</v>
      </c>
      <c r="H99" s="232" t="e">
        <f t="shared" si="5"/>
        <v>#DIV/0!</v>
      </c>
    </row>
    <row r="100" spans="1:8" ht="15" hidden="1" customHeight="1" x14ac:dyDescent="0.3">
      <c r="A100" s="203"/>
      <c r="B100" s="204"/>
      <c r="C100" s="200"/>
      <c r="D100" s="200"/>
      <c r="E100" s="200"/>
      <c r="F100" s="200"/>
      <c r="G100" s="231">
        <f t="shared" si="4"/>
        <v>0</v>
      </c>
      <c r="H100" s="232" t="e">
        <f t="shared" si="5"/>
        <v>#DIV/0!</v>
      </c>
    </row>
    <row r="101" spans="1:8" ht="15.75" thickBot="1" x14ac:dyDescent="0.3">
      <c r="A101" s="173" t="s">
        <v>145</v>
      </c>
      <c r="B101" s="174"/>
      <c r="C101" s="161">
        <v>86997488</v>
      </c>
      <c r="D101" s="161"/>
      <c r="E101" s="161">
        <v>81323876</v>
      </c>
      <c r="F101" s="161"/>
      <c r="G101" s="196">
        <f t="shared" si="4"/>
        <v>5673612</v>
      </c>
      <c r="H101" s="197">
        <f t="shared" si="5"/>
        <v>6.9765636846920581E-2</v>
      </c>
    </row>
    <row r="102" spans="1:8" ht="15.75" thickBot="1" x14ac:dyDescent="0.3">
      <c r="A102" s="233" t="s">
        <v>146</v>
      </c>
      <c r="B102" s="188"/>
      <c r="C102" s="183"/>
      <c r="D102" s="184">
        <f>+D92</f>
        <v>104332928.05</v>
      </c>
      <c r="E102" s="183"/>
      <c r="F102" s="184">
        <f>+F92</f>
        <v>138531793</v>
      </c>
      <c r="G102" s="191">
        <f>+D102-F102</f>
        <v>-34198864.950000003</v>
      </c>
      <c r="H102" s="219">
        <f>G102/F102</f>
        <v>-0.24686654384095066</v>
      </c>
    </row>
    <row r="103" spans="1:8" ht="15.75" thickBot="1" x14ac:dyDescent="0.3">
      <c r="A103" s="233" t="s">
        <v>147</v>
      </c>
      <c r="B103" s="188">
        <v>14</v>
      </c>
      <c r="C103" s="183"/>
      <c r="D103" s="184">
        <f>+D31-D32-D92</f>
        <v>-12228916.439999998</v>
      </c>
      <c r="E103" s="183"/>
      <c r="F103" s="184">
        <f>+F31-F32-F92</f>
        <v>2925017.1099999845</v>
      </c>
      <c r="G103" s="191">
        <f>D103-F103</f>
        <v>-15153933.549999982</v>
      </c>
      <c r="H103" s="219">
        <f>G103/F103</f>
        <v>-5.1808016774302095</v>
      </c>
    </row>
    <row r="104" spans="1:8" x14ac:dyDescent="0.25">
      <c r="A104"/>
      <c r="B104"/>
      <c r="C104" s="8"/>
      <c r="D104" s="2"/>
      <c r="E104" s="8"/>
      <c r="F104" s="2"/>
      <c r="G104" s="2"/>
      <c r="H104" s="9"/>
    </row>
    <row r="105" spans="1:8" x14ac:dyDescent="0.25">
      <c r="A105"/>
      <c r="B105"/>
      <c r="C105" s="8"/>
      <c r="D105" s="2"/>
      <c r="E105" s="2"/>
      <c r="F105" s="2"/>
      <c r="G105" s="2"/>
      <c r="H105" s="9"/>
    </row>
    <row r="106" spans="1:8" x14ac:dyDescent="0.25">
      <c r="A106" s="256" t="s">
        <v>55</v>
      </c>
      <c r="B106" s="256"/>
      <c r="C106" s="256"/>
      <c r="D106" s="256"/>
      <c r="E106" s="256"/>
      <c r="F106" s="256"/>
      <c r="G106" s="256"/>
      <c r="H106" s="256"/>
    </row>
    <row r="107" spans="1:8" x14ac:dyDescent="0.25">
      <c r="A107" s="249" t="s">
        <v>56</v>
      </c>
      <c r="B107" s="249"/>
      <c r="C107" s="249"/>
      <c r="D107" s="249"/>
      <c r="E107" s="249"/>
      <c r="F107" s="249"/>
      <c r="G107" s="249"/>
      <c r="H107" s="249"/>
    </row>
    <row r="108" spans="1:8" x14ac:dyDescent="0.25">
      <c r="A108" s="19" t="s">
        <v>148</v>
      </c>
      <c r="B108" s="19"/>
      <c r="C108" s="19"/>
      <c r="D108" s="19"/>
      <c r="E108" s="19"/>
      <c r="F108" s="19"/>
      <c r="G108" s="19"/>
      <c r="H108" s="19"/>
    </row>
    <row r="109" spans="1:8" x14ac:dyDescent="0.25">
      <c r="A109"/>
      <c r="B109" s="10"/>
      <c r="C109" s="11"/>
      <c r="D109" s="1"/>
      <c r="E109" s="1"/>
      <c r="F109" s="12"/>
      <c r="G109" s="13"/>
      <c r="H109" s="9"/>
    </row>
    <row r="110" spans="1:8" x14ac:dyDescent="0.25">
      <c r="A110"/>
      <c r="B110"/>
      <c r="C110" s="8"/>
      <c r="D110" s="2"/>
      <c r="E110" s="2"/>
      <c r="F110" s="2"/>
      <c r="G110" s="2"/>
      <c r="H110" s="9"/>
    </row>
    <row r="111" spans="1:8" x14ac:dyDescent="0.25">
      <c r="A111" s="20"/>
      <c r="B111" s="21"/>
      <c r="C111" s="22"/>
      <c r="D111" s="22"/>
      <c r="E111" s="21"/>
      <c r="F111" s="23"/>
      <c r="G111" s="24"/>
      <c r="H111" s="25"/>
    </row>
    <row r="112" spans="1:8" x14ac:dyDescent="0.25">
      <c r="A112"/>
      <c r="B112" s="10"/>
      <c r="C112" s="26"/>
      <c r="D112" s="10"/>
      <c r="E112" s="10"/>
      <c r="F112" s="27"/>
      <c r="G112" s="28"/>
      <c r="H112" s="25"/>
    </row>
    <row r="113" spans="1:8" x14ac:dyDescent="0.25">
      <c r="F113" s="29"/>
    </row>
    <row r="114" spans="1:8" x14ac:dyDescent="0.25">
      <c r="F114" s="29"/>
    </row>
    <row r="115" spans="1:8" x14ac:dyDescent="0.25">
      <c r="F115" s="29"/>
    </row>
    <row r="116" spans="1:8" x14ac:dyDescent="0.25">
      <c r="F116" s="29"/>
    </row>
    <row r="117" spans="1:8" x14ac:dyDescent="0.25">
      <c r="F117" s="29"/>
    </row>
    <row r="118" spans="1:8" x14ac:dyDescent="0.25">
      <c r="F118" s="29"/>
    </row>
    <row r="119" spans="1:8" x14ac:dyDescent="0.25">
      <c r="F119" s="29"/>
    </row>
    <row r="120" spans="1:8" x14ac:dyDescent="0.25">
      <c r="F120" s="29"/>
    </row>
    <row r="121" spans="1:8" x14ac:dyDescent="0.25">
      <c r="F121" s="29"/>
    </row>
    <row r="122" spans="1:8" x14ac:dyDescent="0.25">
      <c r="F122" s="29"/>
    </row>
    <row r="123" spans="1:8" x14ac:dyDescent="0.25">
      <c r="F123" s="29"/>
    </row>
    <row r="124" spans="1:8" x14ac:dyDescent="0.25">
      <c r="F124" s="29"/>
    </row>
    <row r="125" spans="1:8" x14ac:dyDescent="0.25">
      <c r="F125" s="29"/>
    </row>
    <row r="126" spans="1:8" x14ac:dyDescent="0.25">
      <c r="A126"/>
      <c r="B126"/>
      <c r="C126"/>
      <c r="D126"/>
      <c r="E126"/>
      <c r="F126" s="29"/>
      <c r="G126"/>
      <c r="H126"/>
    </row>
    <row r="127" spans="1:8" x14ac:dyDescent="0.25">
      <c r="A127"/>
      <c r="B127"/>
      <c r="C127"/>
      <c r="D127"/>
      <c r="E127"/>
      <c r="F127" s="29"/>
      <c r="G127"/>
      <c r="H127"/>
    </row>
    <row r="128" spans="1:8" x14ac:dyDescent="0.25">
      <c r="A128"/>
      <c r="B128"/>
      <c r="C128"/>
      <c r="D128"/>
      <c r="E128"/>
      <c r="F128" s="29"/>
      <c r="G128"/>
      <c r="H128"/>
    </row>
    <row r="129" spans="1:8" x14ac:dyDescent="0.25">
      <c r="A129"/>
      <c r="B129"/>
      <c r="C129"/>
      <c r="D129"/>
      <c r="E129"/>
      <c r="F129" s="29"/>
      <c r="G129"/>
      <c r="H129"/>
    </row>
    <row r="130" spans="1:8" x14ac:dyDescent="0.25">
      <c r="A130"/>
      <c r="B130"/>
      <c r="C130"/>
      <c r="D130"/>
      <c r="E130"/>
      <c r="F130" s="29"/>
      <c r="G130"/>
      <c r="H130"/>
    </row>
    <row r="131" spans="1:8" x14ac:dyDescent="0.25">
      <c r="A131"/>
      <c r="B131"/>
      <c r="C131"/>
      <c r="D131"/>
      <c r="E131"/>
      <c r="F131" s="29"/>
      <c r="G131"/>
      <c r="H131"/>
    </row>
    <row r="132" spans="1:8" x14ac:dyDescent="0.25">
      <c r="A132"/>
      <c r="B132"/>
      <c r="C132"/>
      <c r="D132"/>
      <c r="E132"/>
      <c r="F132" s="29"/>
      <c r="G132"/>
      <c r="H132"/>
    </row>
    <row r="133" spans="1:8" x14ac:dyDescent="0.25">
      <c r="A133"/>
      <c r="B133"/>
      <c r="C133"/>
      <c r="D133"/>
      <c r="E133"/>
      <c r="F133" s="29"/>
      <c r="G133"/>
      <c r="H133"/>
    </row>
    <row r="134" spans="1:8" x14ac:dyDescent="0.25">
      <c r="A134"/>
      <c r="B134"/>
      <c r="C134"/>
      <c r="D134"/>
      <c r="E134"/>
      <c r="F134" s="29"/>
      <c r="G134"/>
      <c r="H134"/>
    </row>
    <row r="135" spans="1:8" x14ac:dyDescent="0.25">
      <c r="A135"/>
      <c r="B135"/>
      <c r="C135"/>
      <c r="D135"/>
      <c r="E135"/>
      <c r="F135" s="29"/>
      <c r="G135"/>
      <c r="H135"/>
    </row>
    <row r="136" spans="1:8" x14ac:dyDescent="0.25">
      <c r="A136"/>
      <c r="B136"/>
      <c r="C136"/>
      <c r="D136"/>
      <c r="E136"/>
      <c r="F136" s="29"/>
      <c r="G136"/>
      <c r="H136"/>
    </row>
    <row r="137" spans="1:8" x14ac:dyDescent="0.25">
      <c r="A137"/>
      <c r="B137"/>
      <c r="C137"/>
      <c r="D137"/>
      <c r="E137"/>
      <c r="F137" s="29"/>
      <c r="G137"/>
      <c r="H137"/>
    </row>
    <row r="138" spans="1:8" x14ac:dyDescent="0.25">
      <c r="A138"/>
      <c r="B138"/>
      <c r="C138"/>
      <c r="D138"/>
      <c r="E138"/>
      <c r="F138" s="29"/>
      <c r="G138"/>
      <c r="H138"/>
    </row>
    <row r="139" spans="1:8" x14ac:dyDescent="0.25">
      <c r="A139"/>
      <c r="B139"/>
      <c r="C139"/>
      <c r="D139"/>
      <c r="E139"/>
      <c r="F139" s="29"/>
      <c r="G139"/>
      <c r="H139"/>
    </row>
    <row r="140" spans="1:8" x14ac:dyDescent="0.25">
      <c r="A140"/>
      <c r="B140"/>
      <c r="C140"/>
      <c r="D140"/>
      <c r="E140"/>
      <c r="F140" s="29"/>
      <c r="G140"/>
      <c r="H140"/>
    </row>
    <row r="141" spans="1:8" x14ac:dyDescent="0.25">
      <c r="A141"/>
      <c r="B141"/>
      <c r="C141"/>
      <c r="D141"/>
      <c r="E141"/>
      <c r="F141" s="29"/>
      <c r="G141"/>
      <c r="H141"/>
    </row>
    <row r="142" spans="1:8" x14ac:dyDescent="0.25">
      <c r="A142"/>
      <c r="B142"/>
      <c r="C142"/>
      <c r="D142"/>
      <c r="E142"/>
      <c r="F142" s="29"/>
      <c r="G142"/>
      <c r="H142"/>
    </row>
    <row r="143" spans="1:8" x14ac:dyDescent="0.25">
      <c r="A143"/>
      <c r="B143"/>
      <c r="C143"/>
      <c r="D143"/>
      <c r="E143"/>
      <c r="F143" s="29"/>
      <c r="G143"/>
      <c r="H143"/>
    </row>
    <row r="144" spans="1:8" x14ac:dyDescent="0.25">
      <c r="A144"/>
      <c r="B144"/>
      <c r="C144"/>
      <c r="D144"/>
      <c r="E144"/>
      <c r="F144" s="29"/>
      <c r="G144"/>
      <c r="H144"/>
    </row>
    <row r="145" spans="1:8" x14ac:dyDescent="0.25">
      <c r="A145"/>
      <c r="B145"/>
      <c r="C145"/>
      <c r="D145"/>
      <c r="E145"/>
      <c r="F145" s="29"/>
      <c r="G145"/>
      <c r="H145"/>
    </row>
    <row r="146" spans="1:8" x14ac:dyDescent="0.25">
      <c r="A146"/>
      <c r="B146"/>
      <c r="C146"/>
      <c r="D146"/>
      <c r="E146"/>
      <c r="F146" s="29"/>
      <c r="G146"/>
      <c r="H146"/>
    </row>
    <row r="147" spans="1:8" x14ac:dyDescent="0.25">
      <c r="A147"/>
      <c r="B147"/>
      <c r="C147"/>
      <c r="D147"/>
      <c r="E147"/>
      <c r="F147" s="29"/>
      <c r="G147"/>
      <c r="H147"/>
    </row>
    <row r="148" spans="1:8" x14ac:dyDescent="0.25">
      <c r="A148"/>
      <c r="B148"/>
      <c r="C148"/>
      <c r="D148"/>
      <c r="E148"/>
      <c r="F148" s="29"/>
      <c r="G148"/>
      <c r="H148"/>
    </row>
  </sheetData>
  <mergeCells count="10">
    <mergeCell ref="C7:D7"/>
    <mergeCell ref="E7:F7"/>
    <mergeCell ref="A106:H106"/>
    <mergeCell ref="A107:H107"/>
    <mergeCell ref="A6:H6"/>
    <mergeCell ref="A1:H1"/>
    <mergeCell ref="A2:H2"/>
    <mergeCell ref="A3:H3"/>
    <mergeCell ref="A4:H4"/>
    <mergeCell ref="A5:H5"/>
  </mergeCells>
  <pageMargins left="1.2204724409448819" right="0.23622047244094491" top="0.74803149606299213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6" workbookViewId="0">
      <selection activeCell="D27" sqref="D27"/>
    </sheetView>
  </sheetViews>
  <sheetFormatPr baseColWidth="10" defaultColWidth="39.7109375" defaultRowHeight="15" x14ac:dyDescent="0.25"/>
  <cols>
    <col min="1" max="1" width="50" customWidth="1"/>
    <col min="2" max="2" width="17.5703125" style="2" customWidth="1"/>
    <col min="3" max="3" width="19.28515625" customWidth="1"/>
  </cols>
  <sheetData>
    <row r="1" spans="1:7" x14ac:dyDescent="0.25">
      <c r="A1" s="258" t="s">
        <v>149</v>
      </c>
      <c r="B1" s="258"/>
      <c r="C1" s="258"/>
      <c r="D1" s="2"/>
      <c r="E1" s="2"/>
      <c r="F1" s="2"/>
      <c r="G1" s="2"/>
    </row>
    <row r="2" spans="1:7" x14ac:dyDescent="0.25">
      <c r="A2" s="257" t="s">
        <v>150</v>
      </c>
      <c r="B2" s="257"/>
      <c r="C2" s="257"/>
      <c r="D2" s="2"/>
      <c r="E2" s="2"/>
      <c r="F2" s="2"/>
      <c r="G2" s="2"/>
    </row>
    <row r="3" spans="1:7" x14ac:dyDescent="0.25">
      <c r="A3" s="263" t="s">
        <v>151</v>
      </c>
      <c r="B3" s="263"/>
      <c r="C3" s="263"/>
      <c r="D3" s="2"/>
      <c r="E3" s="2"/>
      <c r="F3" s="2"/>
      <c r="G3" s="2"/>
    </row>
    <row r="4" spans="1:7" x14ac:dyDescent="0.25">
      <c r="A4" s="263" t="s">
        <v>217</v>
      </c>
      <c r="B4" s="263"/>
      <c r="C4" s="263"/>
      <c r="D4" s="2"/>
      <c r="E4" s="2"/>
      <c r="F4" s="2"/>
      <c r="G4" s="2"/>
    </row>
    <row r="5" spans="1:7" ht="15.75" thickBot="1" x14ac:dyDescent="0.3">
      <c r="A5" s="88"/>
      <c r="B5" s="88"/>
      <c r="C5" s="88"/>
      <c r="D5" s="2"/>
      <c r="E5" s="2"/>
      <c r="F5" s="2"/>
      <c r="G5" s="2"/>
    </row>
    <row r="6" spans="1:7" ht="15.75" thickBot="1" x14ac:dyDescent="0.3">
      <c r="A6" s="234" t="s">
        <v>152</v>
      </c>
      <c r="B6" s="235">
        <v>2020</v>
      </c>
      <c r="C6" s="236">
        <v>2019</v>
      </c>
      <c r="D6" s="2"/>
      <c r="E6" s="2"/>
      <c r="F6" s="2"/>
      <c r="G6" s="2"/>
    </row>
    <row r="7" spans="1:7" ht="15.75" thickBot="1" x14ac:dyDescent="0.3">
      <c r="A7" s="30"/>
      <c r="B7" s="31"/>
      <c r="C7" s="31"/>
      <c r="D7" s="2"/>
      <c r="E7" s="2"/>
      <c r="F7" s="2"/>
      <c r="G7" s="2"/>
    </row>
    <row r="8" spans="1:7" ht="15.75" thickBot="1" x14ac:dyDescent="0.3">
      <c r="A8" s="237" t="s">
        <v>153</v>
      </c>
      <c r="B8" s="122">
        <v>-12228916.439999999</v>
      </c>
      <c r="C8" s="106">
        <v>2925017.11</v>
      </c>
      <c r="D8" s="2"/>
      <c r="E8" s="2"/>
      <c r="F8" s="2"/>
      <c r="G8" s="2"/>
    </row>
    <row r="9" spans="1:7" ht="15.75" thickBot="1" x14ac:dyDescent="0.3">
      <c r="A9" s="238" t="s">
        <v>154</v>
      </c>
      <c r="B9" s="239"/>
      <c r="C9" s="240"/>
      <c r="D9" s="2"/>
      <c r="E9" s="2"/>
      <c r="F9" s="2"/>
      <c r="G9" s="2"/>
    </row>
    <row r="10" spans="1:7" ht="15.75" thickBot="1" x14ac:dyDescent="0.3">
      <c r="A10" s="241" t="s">
        <v>155</v>
      </c>
      <c r="B10" s="122">
        <v>0</v>
      </c>
      <c r="C10" s="106">
        <v>-560598.91</v>
      </c>
      <c r="D10" s="2"/>
      <c r="E10" s="2"/>
      <c r="F10" s="2"/>
      <c r="G10" s="2"/>
    </row>
    <row r="11" spans="1:7" ht="15.75" thickBot="1" x14ac:dyDescent="0.3">
      <c r="A11" s="237" t="s">
        <v>156</v>
      </c>
      <c r="B11" s="32">
        <f>SUM(B8:B10)</f>
        <v>-12228916.439999999</v>
      </c>
      <c r="C11" s="32">
        <f>SUM(C8:C10)</f>
        <v>2364418.1999999997</v>
      </c>
      <c r="D11" s="2"/>
      <c r="E11" s="2"/>
      <c r="F11" s="2"/>
      <c r="G11" s="2"/>
    </row>
    <row r="12" spans="1:7" ht="15.75" thickBot="1" x14ac:dyDescent="0.3">
      <c r="A12" s="242" t="s">
        <v>157</v>
      </c>
      <c r="B12" s="239"/>
      <c r="C12" s="240"/>
      <c r="D12" s="33"/>
      <c r="E12" s="2"/>
      <c r="F12" s="2"/>
      <c r="G12" s="2"/>
    </row>
    <row r="13" spans="1:7" ht="15.75" thickBot="1" x14ac:dyDescent="0.3">
      <c r="A13" s="241" t="s">
        <v>207</v>
      </c>
      <c r="B13" s="122">
        <v>-5984979</v>
      </c>
      <c r="C13" s="106">
        <v>-2246223.1800000002</v>
      </c>
      <c r="D13" s="2"/>
      <c r="E13" s="2"/>
      <c r="F13" s="2"/>
      <c r="G13" s="2"/>
    </row>
    <row r="14" spans="1:7" ht="15.75" thickBot="1" x14ac:dyDescent="0.3">
      <c r="A14" s="243" t="s">
        <v>158</v>
      </c>
      <c r="B14" s="122">
        <v>3206456.94</v>
      </c>
      <c r="C14" s="106">
        <v>-738230</v>
      </c>
      <c r="D14" s="2"/>
      <c r="E14" s="2"/>
      <c r="F14" s="2"/>
      <c r="G14" s="2"/>
    </row>
    <row r="15" spans="1:7" ht="15.75" thickBot="1" x14ac:dyDescent="0.3">
      <c r="A15" s="243" t="s">
        <v>208</v>
      </c>
      <c r="B15" s="122">
        <v>-9964875.9399999995</v>
      </c>
      <c r="C15" s="106">
        <v>31271390.940000001</v>
      </c>
      <c r="D15" s="2"/>
      <c r="E15" s="2"/>
      <c r="F15" s="2"/>
      <c r="G15" s="2"/>
    </row>
    <row r="16" spans="1:7" ht="15.75" thickBot="1" x14ac:dyDescent="0.3">
      <c r="A16" s="244" t="s">
        <v>159</v>
      </c>
      <c r="B16" s="122">
        <v>0</v>
      </c>
      <c r="C16" s="106">
        <v>-210580</v>
      </c>
      <c r="D16" s="2"/>
      <c r="E16" s="2"/>
      <c r="F16" s="2"/>
      <c r="G16" s="2"/>
    </row>
    <row r="17" spans="1:7" ht="15.75" thickBot="1" x14ac:dyDescent="0.3">
      <c r="A17" s="237" t="s">
        <v>160</v>
      </c>
      <c r="B17" s="32">
        <f>SUM(B13:B16)</f>
        <v>-12743398</v>
      </c>
      <c r="C17" s="32">
        <f>SUM(C13:C16)</f>
        <v>28076357.760000002</v>
      </c>
      <c r="D17" s="2"/>
      <c r="E17" s="2"/>
      <c r="F17" s="2"/>
      <c r="G17" s="2"/>
    </row>
    <row r="18" spans="1:7" ht="15.75" thickBot="1" x14ac:dyDescent="0.3">
      <c r="A18" s="242" t="s">
        <v>162</v>
      </c>
      <c r="B18" s="239"/>
      <c r="C18" s="240"/>
      <c r="D18" s="2"/>
      <c r="E18" s="2"/>
      <c r="F18" s="2"/>
      <c r="G18" s="2"/>
    </row>
    <row r="19" spans="1:7" ht="15.75" thickBot="1" x14ac:dyDescent="0.3">
      <c r="A19" s="245" t="s">
        <v>163</v>
      </c>
      <c r="B19" s="116">
        <v>-2804717</v>
      </c>
      <c r="C19" s="246">
        <v>-2615726</v>
      </c>
      <c r="D19" s="2"/>
      <c r="E19" s="2"/>
      <c r="F19" s="2"/>
      <c r="G19" s="2"/>
    </row>
    <row r="20" spans="1:7" ht="15.75" thickBot="1" x14ac:dyDescent="0.3">
      <c r="A20" s="241" t="s">
        <v>164</v>
      </c>
      <c r="B20" s="122">
        <v>0</v>
      </c>
      <c r="C20" s="106">
        <v>0</v>
      </c>
      <c r="D20" s="2"/>
      <c r="E20" s="2"/>
      <c r="F20" s="2"/>
      <c r="G20" s="2"/>
    </row>
    <row r="21" spans="1:7" ht="15.75" thickBot="1" x14ac:dyDescent="0.3">
      <c r="A21" s="237" t="s">
        <v>165</v>
      </c>
      <c r="B21" s="32">
        <f>SUM(B19:B20)</f>
        <v>-2804717</v>
      </c>
      <c r="C21" s="32">
        <f>SUM(C19:C20)</f>
        <v>-2615726</v>
      </c>
      <c r="D21" s="2"/>
      <c r="E21" s="2"/>
      <c r="F21" s="2"/>
      <c r="G21" s="2"/>
    </row>
    <row r="22" spans="1:7" ht="15.75" thickBot="1" x14ac:dyDescent="0.3">
      <c r="A22" s="242" t="s">
        <v>166</v>
      </c>
      <c r="B22" s="239"/>
      <c r="C22" s="240"/>
      <c r="D22" s="2"/>
      <c r="E22" s="2"/>
      <c r="F22" s="2"/>
      <c r="G22" s="2"/>
    </row>
    <row r="23" spans="1:7" ht="15.75" thickBot="1" x14ac:dyDescent="0.3">
      <c r="A23" s="245" t="s">
        <v>167</v>
      </c>
      <c r="B23" s="122">
        <v>0</v>
      </c>
      <c r="C23" s="106">
        <v>0</v>
      </c>
      <c r="D23" s="2"/>
      <c r="E23" s="2"/>
      <c r="F23" s="2"/>
      <c r="G23" s="2"/>
    </row>
    <row r="24" spans="1:7" ht="15.75" thickBot="1" x14ac:dyDescent="0.3">
      <c r="A24" s="244" t="s">
        <v>168</v>
      </c>
      <c r="B24" s="122">
        <v>-2372417.6800000002</v>
      </c>
      <c r="C24" s="106">
        <v>1656264</v>
      </c>
      <c r="D24" s="2"/>
      <c r="E24" s="2"/>
      <c r="F24" s="2"/>
      <c r="G24" s="2"/>
    </row>
    <row r="25" spans="1:7" ht="15.75" thickBot="1" x14ac:dyDescent="0.3">
      <c r="A25" s="244" t="s">
        <v>169</v>
      </c>
      <c r="B25" s="122">
        <v>0</v>
      </c>
      <c r="C25" s="106">
        <v>916130</v>
      </c>
      <c r="D25" s="2"/>
      <c r="E25" s="2"/>
      <c r="F25" s="2"/>
      <c r="G25" s="2"/>
    </row>
    <row r="26" spans="1:7" ht="15.75" thickBot="1" x14ac:dyDescent="0.3">
      <c r="A26" s="244" t="s">
        <v>170</v>
      </c>
      <c r="B26" s="122">
        <v>0</v>
      </c>
      <c r="C26" s="106">
        <v>2290368.9900000002</v>
      </c>
      <c r="D26" s="2"/>
      <c r="E26" s="2"/>
      <c r="F26" s="2"/>
      <c r="G26" s="2"/>
    </row>
    <row r="27" spans="1:7" ht="15.75" thickBot="1" x14ac:dyDescent="0.3">
      <c r="A27" s="244" t="s">
        <v>171</v>
      </c>
      <c r="B27" s="122">
        <v>0</v>
      </c>
      <c r="C27" s="106">
        <v>-4580649.4400000004</v>
      </c>
      <c r="D27" s="36"/>
      <c r="E27" s="2"/>
      <c r="F27" s="2"/>
      <c r="G27" s="2"/>
    </row>
    <row r="28" spans="1:7" ht="15.75" thickBot="1" x14ac:dyDescent="0.3">
      <c r="A28" s="237" t="s">
        <v>172</v>
      </c>
      <c r="B28" s="32">
        <f>SUM(B23:B27)</f>
        <v>-2372417.6800000002</v>
      </c>
      <c r="C28" s="32">
        <f>SUM(C23:C27)</f>
        <v>282113.54999999981</v>
      </c>
      <c r="D28" s="16" t="s">
        <v>161</v>
      </c>
      <c r="E28" s="2"/>
      <c r="F28" s="2"/>
      <c r="G28" s="2"/>
    </row>
    <row r="29" spans="1:7" ht="15.75" thickBot="1" x14ac:dyDescent="0.3">
      <c r="A29" s="241"/>
      <c r="B29" s="122"/>
      <c r="C29" s="106"/>
      <c r="D29" s="29" t="s">
        <v>161</v>
      </c>
      <c r="E29" s="2"/>
      <c r="F29" s="2"/>
      <c r="G29" s="2"/>
    </row>
    <row r="30" spans="1:7" ht="15.75" thickBot="1" x14ac:dyDescent="0.3">
      <c r="A30" s="37" t="s">
        <v>173</v>
      </c>
      <c r="B30" s="38">
        <f>+B11+B17+B21+B28</f>
        <v>-30149449.119999997</v>
      </c>
      <c r="C30" s="38">
        <f>+C11+C17+C21+C28</f>
        <v>28107163.510000002</v>
      </c>
      <c r="D30" s="16" t="s">
        <v>161</v>
      </c>
      <c r="E30" s="2"/>
      <c r="F30" s="2"/>
      <c r="G30" s="2"/>
    </row>
    <row r="31" spans="1:7" ht="15.75" thickBot="1" x14ac:dyDescent="0.3">
      <c r="A31" s="39" t="s">
        <v>174</v>
      </c>
      <c r="B31" s="38">
        <v>40482204.18</v>
      </c>
      <c r="C31" s="38">
        <v>12375040.67</v>
      </c>
      <c r="D31" s="2"/>
      <c r="E31" s="2"/>
      <c r="F31" s="2"/>
      <c r="G31" s="2"/>
    </row>
    <row r="32" spans="1:7" ht="15.75" thickBot="1" x14ac:dyDescent="0.3">
      <c r="A32" s="40" t="s">
        <v>175</v>
      </c>
      <c r="B32" s="41">
        <f>B30+B31</f>
        <v>10332755.060000002</v>
      </c>
      <c r="C32" s="41">
        <f>C30+C31</f>
        <v>40482204.18</v>
      </c>
      <c r="D32" s="42"/>
      <c r="E32" s="2"/>
      <c r="F32" s="2"/>
      <c r="G32" s="2"/>
    </row>
    <row r="33" spans="1:7" x14ac:dyDescent="0.25">
      <c r="A33" s="35"/>
      <c r="B33" s="43"/>
      <c r="C33" s="2"/>
      <c r="D33" s="2"/>
      <c r="E33" s="2"/>
      <c r="F33" s="2"/>
      <c r="G33" s="2"/>
    </row>
    <row r="34" spans="1:7" x14ac:dyDescent="0.25">
      <c r="A34" s="35"/>
      <c r="B34" s="43"/>
      <c r="C34" s="2"/>
      <c r="D34" s="2"/>
      <c r="E34" s="2"/>
      <c r="F34" s="2"/>
      <c r="G34" s="2"/>
    </row>
    <row r="35" spans="1:7" x14ac:dyDescent="0.25">
      <c r="A35" s="35"/>
      <c r="B35" s="43"/>
      <c r="C35" s="2"/>
      <c r="D35" s="2"/>
      <c r="E35" s="2"/>
      <c r="F35" s="2"/>
      <c r="G35" s="2"/>
    </row>
    <row r="36" spans="1:7" x14ac:dyDescent="0.25">
      <c r="A36" s="35"/>
      <c r="B36" s="43"/>
      <c r="C36" s="2"/>
      <c r="D36" s="2"/>
      <c r="E36" s="2"/>
      <c r="F36" s="2"/>
      <c r="G36" s="2"/>
    </row>
    <row r="37" spans="1:7" x14ac:dyDescent="0.25">
      <c r="A37" s="262"/>
      <c r="B37" s="262"/>
      <c r="C37" s="2"/>
      <c r="D37" s="2"/>
      <c r="E37" s="2"/>
      <c r="F37" s="2"/>
      <c r="G37" s="2"/>
    </row>
    <row r="38" spans="1:7" x14ac:dyDescent="0.25">
      <c r="A38" s="44" t="s">
        <v>176</v>
      </c>
      <c r="B38" s="45"/>
      <c r="C38" s="2"/>
      <c r="D38" s="2"/>
      <c r="E38" s="2"/>
      <c r="F38" s="2"/>
      <c r="G38" s="2"/>
    </row>
    <row r="39" spans="1:7" x14ac:dyDescent="0.25">
      <c r="A39" s="44" t="s">
        <v>177</v>
      </c>
      <c r="B39" s="44"/>
      <c r="C39" s="2"/>
      <c r="D39" s="2"/>
      <c r="E39" s="2"/>
      <c r="F39" s="2"/>
      <c r="G39" s="2"/>
    </row>
    <row r="40" spans="1:7" x14ac:dyDescent="0.25">
      <c r="A40" s="46" t="s">
        <v>178</v>
      </c>
      <c r="B40" s="46"/>
      <c r="C40" s="2"/>
      <c r="D40" s="2"/>
      <c r="E40" s="2"/>
      <c r="F40" s="2"/>
      <c r="G40" s="2"/>
    </row>
    <row r="41" spans="1:7" s="49" customFormat="1" x14ac:dyDescent="0.25">
      <c r="A41" s="47" t="s">
        <v>179</v>
      </c>
      <c r="B41" s="47"/>
      <c r="C41" s="48"/>
      <c r="D41" s="48"/>
      <c r="E41" s="48"/>
      <c r="F41" s="48"/>
      <c r="G41" s="48"/>
    </row>
    <row r="42" spans="1:7" x14ac:dyDescent="0.25">
      <c r="A42" s="259"/>
      <c r="B42" s="259"/>
      <c r="C42" s="2"/>
      <c r="D42" s="2"/>
      <c r="E42" s="2"/>
      <c r="F42" s="2"/>
      <c r="G42" s="2"/>
    </row>
    <row r="43" spans="1:7" x14ac:dyDescent="0.25">
      <c r="A43" s="259"/>
      <c r="B43" s="259"/>
    </row>
    <row r="44" spans="1:7" x14ac:dyDescent="0.25">
      <c r="A44" s="260"/>
      <c r="B44" s="260"/>
    </row>
    <row r="45" spans="1:7" x14ac:dyDescent="0.25">
      <c r="A45" s="261"/>
      <c r="B45" s="261"/>
    </row>
  </sheetData>
  <mergeCells count="9">
    <mergeCell ref="A2:C2"/>
    <mergeCell ref="A1:C1"/>
    <mergeCell ref="A43:B43"/>
    <mergeCell ref="A44:B44"/>
    <mergeCell ref="A45:B45"/>
    <mergeCell ref="A37:B37"/>
    <mergeCell ref="A42:B42"/>
    <mergeCell ref="A4:C4"/>
    <mergeCell ref="A3:C3"/>
  </mergeCells>
  <pageMargins left="0.23622047244094491" right="0.23622047244094491" top="1.7322834645669292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H16" sqref="H16"/>
    </sheetView>
  </sheetViews>
  <sheetFormatPr baseColWidth="10" defaultRowHeight="12" x14ac:dyDescent="0.2"/>
  <cols>
    <col min="1" max="1" width="9.42578125" style="50" customWidth="1"/>
    <col min="2" max="2" width="31.7109375" style="50" customWidth="1"/>
    <col min="3" max="3" width="17.140625" style="50" customWidth="1"/>
    <col min="4" max="4" width="16.5703125" style="50" customWidth="1"/>
    <col min="5" max="5" width="16.28515625" style="50" customWidth="1"/>
    <col min="6" max="6" width="17.7109375" style="50" customWidth="1"/>
    <col min="7" max="7" width="11.42578125" style="50"/>
    <col min="8" max="8" width="16.140625" style="50" customWidth="1"/>
    <col min="9" max="256" width="11.42578125" style="50"/>
    <col min="257" max="257" width="5.28515625" style="50" customWidth="1"/>
    <col min="258" max="258" width="33.42578125" style="50" bestFit="1" customWidth="1"/>
    <col min="259" max="259" width="17.140625" style="50" customWidth="1"/>
    <col min="260" max="260" width="16.5703125" style="50" customWidth="1"/>
    <col min="261" max="261" width="20" style="50" customWidth="1"/>
    <col min="262" max="262" width="18.7109375" style="50" customWidth="1"/>
    <col min="263" max="512" width="11.42578125" style="50"/>
    <col min="513" max="513" width="5.28515625" style="50" customWidth="1"/>
    <col min="514" max="514" width="33.42578125" style="50" bestFit="1" customWidth="1"/>
    <col min="515" max="515" width="17.140625" style="50" customWidth="1"/>
    <col min="516" max="516" width="16.5703125" style="50" customWidth="1"/>
    <col min="517" max="517" width="20" style="50" customWidth="1"/>
    <col min="518" max="518" width="18.7109375" style="50" customWidth="1"/>
    <col min="519" max="768" width="11.42578125" style="50"/>
    <col min="769" max="769" width="5.28515625" style="50" customWidth="1"/>
    <col min="770" max="770" width="33.42578125" style="50" bestFit="1" customWidth="1"/>
    <col min="771" max="771" width="17.140625" style="50" customWidth="1"/>
    <col min="772" max="772" width="16.5703125" style="50" customWidth="1"/>
    <col min="773" max="773" width="20" style="50" customWidth="1"/>
    <col min="774" max="774" width="18.7109375" style="50" customWidth="1"/>
    <col min="775" max="1024" width="11.42578125" style="50"/>
    <col min="1025" max="1025" width="5.28515625" style="50" customWidth="1"/>
    <col min="1026" max="1026" width="33.42578125" style="50" bestFit="1" customWidth="1"/>
    <col min="1027" max="1027" width="17.140625" style="50" customWidth="1"/>
    <col min="1028" max="1028" width="16.5703125" style="50" customWidth="1"/>
    <col min="1029" max="1029" width="20" style="50" customWidth="1"/>
    <col min="1030" max="1030" width="18.7109375" style="50" customWidth="1"/>
    <col min="1031" max="1280" width="11.42578125" style="50"/>
    <col min="1281" max="1281" width="5.28515625" style="50" customWidth="1"/>
    <col min="1282" max="1282" width="33.42578125" style="50" bestFit="1" customWidth="1"/>
    <col min="1283" max="1283" width="17.140625" style="50" customWidth="1"/>
    <col min="1284" max="1284" width="16.5703125" style="50" customWidth="1"/>
    <col min="1285" max="1285" width="20" style="50" customWidth="1"/>
    <col min="1286" max="1286" width="18.7109375" style="50" customWidth="1"/>
    <col min="1287" max="1536" width="11.42578125" style="50"/>
    <col min="1537" max="1537" width="5.28515625" style="50" customWidth="1"/>
    <col min="1538" max="1538" width="33.42578125" style="50" bestFit="1" customWidth="1"/>
    <col min="1539" max="1539" width="17.140625" style="50" customWidth="1"/>
    <col min="1540" max="1540" width="16.5703125" style="50" customWidth="1"/>
    <col min="1541" max="1541" width="20" style="50" customWidth="1"/>
    <col min="1542" max="1542" width="18.7109375" style="50" customWidth="1"/>
    <col min="1543" max="1792" width="11.42578125" style="50"/>
    <col min="1793" max="1793" width="5.28515625" style="50" customWidth="1"/>
    <col min="1794" max="1794" width="33.42578125" style="50" bestFit="1" customWidth="1"/>
    <col min="1795" max="1795" width="17.140625" style="50" customWidth="1"/>
    <col min="1796" max="1796" width="16.5703125" style="50" customWidth="1"/>
    <col min="1797" max="1797" width="20" style="50" customWidth="1"/>
    <col min="1798" max="1798" width="18.7109375" style="50" customWidth="1"/>
    <col min="1799" max="2048" width="11.42578125" style="50"/>
    <col min="2049" max="2049" width="5.28515625" style="50" customWidth="1"/>
    <col min="2050" max="2050" width="33.42578125" style="50" bestFit="1" customWidth="1"/>
    <col min="2051" max="2051" width="17.140625" style="50" customWidth="1"/>
    <col min="2052" max="2052" width="16.5703125" style="50" customWidth="1"/>
    <col min="2053" max="2053" width="20" style="50" customWidth="1"/>
    <col min="2054" max="2054" width="18.7109375" style="50" customWidth="1"/>
    <col min="2055" max="2304" width="11.42578125" style="50"/>
    <col min="2305" max="2305" width="5.28515625" style="50" customWidth="1"/>
    <col min="2306" max="2306" width="33.42578125" style="50" bestFit="1" customWidth="1"/>
    <col min="2307" max="2307" width="17.140625" style="50" customWidth="1"/>
    <col min="2308" max="2308" width="16.5703125" style="50" customWidth="1"/>
    <col min="2309" max="2309" width="20" style="50" customWidth="1"/>
    <col min="2310" max="2310" width="18.7109375" style="50" customWidth="1"/>
    <col min="2311" max="2560" width="11.42578125" style="50"/>
    <col min="2561" max="2561" width="5.28515625" style="50" customWidth="1"/>
    <col min="2562" max="2562" width="33.42578125" style="50" bestFit="1" customWidth="1"/>
    <col min="2563" max="2563" width="17.140625" style="50" customWidth="1"/>
    <col min="2564" max="2564" width="16.5703125" style="50" customWidth="1"/>
    <col min="2565" max="2565" width="20" style="50" customWidth="1"/>
    <col min="2566" max="2566" width="18.7109375" style="50" customWidth="1"/>
    <col min="2567" max="2816" width="11.42578125" style="50"/>
    <col min="2817" max="2817" width="5.28515625" style="50" customWidth="1"/>
    <col min="2818" max="2818" width="33.42578125" style="50" bestFit="1" customWidth="1"/>
    <col min="2819" max="2819" width="17.140625" style="50" customWidth="1"/>
    <col min="2820" max="2820" width="16.5703125" style="50" customWidth="1"/>
    <col min="2821" max="2821" width="20" style="50" customWidth="1"/>
    <col min="2822" max="2822" width="18.7109375" style="50" customWidth="1"/>
    <col min="2823" max="3072" width="11.42578125" style="50"/>
    <col min="3073" max="3073" width="5.28515625" style="50" customWidth="1"/>
    <col min="3074" max="3074" width="33.42578125" style="50" bestFit="1" customWidth="1"/>
    <col min="3075" max="3075" width="17.140625" style="50" customWidth="1"/>
    <col min="3076" max="3076" width="16.5703125" style="50" customWidth="1"/>
    <col min="3077" max="3077" width="20" style="50" customWidth="1"/>
    <col min="3078" max="3078" width="18.7109375" style="50" customWidth="1"/>
    <col min="3079" max="3328" width="11.42578125" style="50"/>
    <col min="3329" max="3329" width="5.28515625" style="50" customWidth="1"/>
    <col min="3330" max="3330" width="33.42578125" style="50" bestFit="1" customWidth="1"/>
    <col min="3331" max="3331" width="17.140625" style="50" customWidth="1"/>
    <col min="3332" max="3332" width="16.5703125" style="50" customWidth="1"/>
    <col min="3333" max="3333" width="20" style="50" customWidth="1"/>
    <col min="3334" max="3334" width="18.7109375" style="50" customWidth="1"/>
    <col min="3335" max="3584" width="11.42578125" style="50"/>
    <col min="3585" max="3585" width="5.28515625" style="50" customWidth="1"/>
    <col min="3586" max="3586" width="33.42578125" style="50" bestFit="1" customWidth="1"/>
    <col min="3587" max="3587" width="17.140625" style="50" customWidth="1"/>
    <col min="3588" max="3588" width="16.5703125" style="50" customWidth="1"/>
    <col min="3589" max="3589" width="20" style="50" customWidth="1"/>
    <col min="3590" max="3590" width="18.7109375" style="50" customWidth="1"/>
    <col min="3591" max="3840" width="11.42578125" style="50"/>
    <col min="3841" max="3841" width="5.28515625" style="50" customWidth="1"/>
    <col min="3842" max="3842" width="33.42578125" style="50" bestFit="1" customWidth="1"/>
    <col min="3843" max="3843" width="17.140625" style="50" customWidth="1"/>
    <col min="3844" max="3844" width="16.5703125" style="50" customWidth="1"/>
    <col min="3845" max="3845" width="20" style="50" customWidth="1"/>
    <col min="3846" max="3846" width="18.7109375" style="50" customWidth="1"/>
    <col min="3847" max="4096" width="11.42578125" style="50"/>
    <col min="4097" max="4097" width="5.28515625" style="50" customWidth="1"/>
    <col min="4098" max="4098" width="33.42578125" style="50" bestFit="1" customWidth="1"/>
    <col min="4099" max="4099" width="17.140625" style="50" customWidth="1"/>
    <col min="4100" max="4100" width="16.5703125" style="50" customWidth="1"/>
    <col min="4101" max="4101" width="20" style="50" customWidth="1"/>
    <col min="4102" max="4102" width="18.7109375" style="50" customWidth="1"/>
    <col min="4103" max="4352" width="11.42578125" style="50"/>
    <col min="4353" max="4353" width="5.28515625" style="50" customWidth="1"/>
    <col min="4354" max="4354" width="33.42578125" style="50" bestFit="1" customWidth="1"/>
    <col min="4355" max="4355" width="17.140625" style="50" customWidth="1"/>
    <col min="4356" max="4356" width="16.5703125" style="50" customWidth="1"/>
    <col min="4357" max="4357" width="20" style="50" customWidth="1"/>
    <col min="4358" max="4358" width="18.7109375" style="50" customWidth="1"/>
    <col min="4359" max="4608" width="11.42578125" style="50"/>
    <col min="4609" max="4609" width="5.28515625" style="50" customWidth="1"/>
    <col min="4610" max="4610" width="33.42578125" style="50" bestFit="1" customWidth="1"/>
    <col min="4611" max="4611" width="17.140625" style="50" customWidth="1"/>
    <col min="4612" max="4612" width="16.5703125" style="50" customWidth="1"/>
    <col min="4613" max="4613" width="20" style="50" customWidth="1"/>
    <col min="4614" max="4614" width="18.7109375" style="50" customWidth="1"/>
    <col min="4615" max="4864" width="11.42578125" style="50"/>
    <col min="4865" max="4865" width="5.28515625" style="50" customWidth="1"/>
    <col min="4866" max="4866" width="33.42578125" style="50" bestFit="1" customWidth="1"/>
    <col min="4867" max="4867" width="17.140625" style="50" customWidth="1"/>
    <col min="4868" max="4868" width="16.5703125" style="50" customWidth="1"/>
    <col min="4869" max="4869" width="20" style="50" customWidth="1"/>
    <col min="4870" max="4870" width="18.7109375" style="50" customWidth="1"/>
    <col min="4871" max="5120" width="11.42578125" style="50"/>
    <col min="5121" max="5121" width="5.28515625" style="50" customWidth="1"/>
    <col min="5122" max="5122" width="33.42578125" style="50" bestFit="1" customWidth="1"/>
    <col min="5123" max="5123" width="17.140625" style="50" customWidth="1"/>
    <col min="5124" max="5124" width="16.5703125" style="50" customWidth="1"/>
    <col min="5125" max="5125" width="20" style="50" customWidth="1"/>
    <col min="5126" max="5126" width="18.7109375" style="50" customWidth="1"/>
    <col min="5127" max="5376" width="11.42578125" style="50"/>
    <col min="5377" max="5377" width="5.28515625" style="50" customWidth="1"/>
    <col min="5378" max="5378" width="33.42578125" style="50" bestFit="1" customWidth="1"/>
    <col min="5379" max="5379" width="17.140625" style="50" customWidth="1"/>
    <col min="5380" max="5380" width="16.5703125" style="50" customWidth="1"/>
    <col min="5381" max="5381" width="20" style="50" customWidth="1"/>
    <col min="5382" max="5382" width="18.7109375" style="50" customWidth="1"/>
    <col min="5383" max="5632" width="11.42578125" style="50"/>
    <col min="5633" max="5633" width="5.28515625" style="50" customWidth="1"/>
    <col min="5634" max="5634" width="33.42578125" style="50" bestFit="1" customWidth="1"/>
    <col min="5635" max="5635" width="17.140625" style="50" customWidth="1"/>
    <col min="5636" max="5636" width="16.5703125" style="50" customWidth="1"/>
    <col min="5637" max="5637" width="20" style="50" customWidth="1"/>
    <col min="5638" max="5638" width="18.7109375" style="50" customWidth="1"/>
    <col min="5639" max="5888" width="11.42578125" style="50"/>
    <col min="5889" max="5889" width="5.28515625" style="50" customWidth="1"/>
    <col min="5890" max="5890" width="33.42578125" style="50" bestFit="1" customWidth="1"/>
    <col min="5891" max="5891" width="17.140625" style="50" customWidth="1"/>
    <col min="5892" max="5892" width="16.5703125" style="50" customWidth="1"/>
    <col min="5893" max="5893" width="20" style="50" customWidth="1"/>
    <col min="5894" max="5894" width="18.7109375" style="50" customWidth="1"/>
    <col min="5895" max="6144" width="11.42578125" style="50"/>
    <col min="6145" max="6145" width="5.28515625" style="50" customWidth="1"/>
    <col min="6146" max="6146" width="33.42578125" style="50" bestFit="1" customWidth="1"/>
    <col min="6147" max="6147" width="17.140625" style="50" customWidth="1"/>
    <col min="6148" max="6148" width="16.5703125" style="50" customWidth="1"/>
    <col min="6149" max="6149" width="20" style="50" customWidth="1"/>
    <col min="6150" max="6150" width="18.7109375" style="50" customWidth="1"/>
    <col min="6151" max="6400" width="11.42578125" style="50"/>
    <col min="6401" max="6401" width="5.28515625" style="50" customWidth="1"/>
    <col min="6402" max="6402" width="33.42578125" style="50" bestFit="1" customWidth="1"/>
    <col min="6403" max="6403" width="17.140625" style="50" customWidth="1"/>
    <col min="6404" max="6404" width="16.5703125" style="50" customWidth="1"/>
    <col min="6405" max="6405" width="20" style="50" customWidth="1"/>
    <col min="6406" max="6406" width="18.7109375" style="50" customWidth="1"/>
    <col min="6407" max="6656" width="11.42578125" style="50"/>
    <col min="6657" max="6657" width="5.28515625" style="50" customWidth="1"/>
    <col min="6658" max="6658" width="33.42578125" style="50" bestFit="1" customWidth="1"/>
    <col min="6659" max="6659" width="17.140625" style="50" customWidth="1"/>
    <col min="6660" max="6660" width="16.5703125" style="50" customWidth="1"/>
    <col min="6661" max="6661" width="20" style="50" customWidth="1"/>
    <col min="6662" max="6662" width="18.7109375" style="50" customWidth="1"/>
    <col min="6663" max="6912" width="11.42578125" style="50"/>
    <col min="6913" max="6913" width="5.28515625" style="50" customWidth="1"/>
    <col min="6914" max="6914" width="33.42578125" style="50" bestFit="1" customWidth="1"/>
    <col min="6915" max="6915" width="17.140625" style="50" customWidth="1"/>
    <col min="6916" max="6916" width="16.5703125" style="50" customWidth="1"/>
    <col min="6917" max="6917" width="20" style="50" customWidth="1"/>
    <col min="6918" max="6918" width="18.7109375" style="50" customWidth="1"/>
    <col min="6919" max="7168" width="11.42578125" style="50"/>
    <col min="7169" max="7169" width="5.28515625" style="50" customWidth="1"/>
    <col min="7170" max="7170" width="33.42578125" style="50" bestFit="1" customWidth="1"/>
    <col min="7171" max="7171" width="17.140625" style="50" customWidth="1"/>
    <col min="7172" max="7172" width="16.5703125" style="50" customWidth="1"/>
    <col min="7173" max="7173" width="20" style="50" customWidth="1"/>
    <col min="7174" max="7174" width="18.7109375" style="50" customWidth="1"/>
    <col min="7175" max="7424" width="11.42578125" style="50"/>
    <col min="7425" max="7425" width="5.28515625" style="50" customWidth="1"/>
    <col min="7426" max="7426" width="33.42578125" style="50" bestFit="1" customWidth="1"/>
    <col min="7427" max="7427" width="17.140625" style="50" customWidth="1"/>
    <col min="7428" max="7428" width="16.5703125" style="50" customWidth="1"/>
    <col min="7429" max="7429" width="20" style="50" customWidth="1"/>
    <col min="7430" max="7430" width="18.7109375" style="50" customWidth="1"/>
    <col min="7431" max="7680" width="11.42578125" style="50"/>
    <col min="7681" max="7681" width="5.28515625" style="50" customWidth="1"/>
    <col min="7682" max="7682" width="33.42578125" style="50" bestFit="1" customWidth="1"/>
    <col min="7683" max="7683" width="17.140625" style="50" customWidth="1"/>
    <col min="7684" max="7684" width="16.5703125" style="50" customWidth="1"/>
    <col min="7685" max="7685" width="20" style="50" customWidth="1"/>
    <col min="7686" max="7686" width="18.7109375" style="50" customWidth="1"/>
    <col min="7687" max="7936" width="11.42578125" style="50"/>
    <col min="7937" max="7937" width="5.28515625" style="50" customWidth="1"/>
    <col min="7938" max="7938" width="33.42578125" style="50" bestFit="1" customWidth="1"/>
    <col min="7939" max="7939" width="17.140625" style="50" customWidth="1"/>
    <col min="7940" max="7940" width="16.5703125" style="50" customWidth="1"/>
    <col min="7941" max="7941" width="20" style="50" customWidth="1"/>
    <col min="7942" max="7942" width="18.7109375" style="50" customWidth="1"/>
    <col min="7943" max="8192" width="11.42578125" style="50"/>
    <col min="8193" max="8193" width="5.28515625" style="50" customWidth="1"/>
    <col min="8194" max="8194" width="33.42578125" style="50" bestFit="1" customWidth="1"/>
    <col min="8195" max="8195" width="17.140625" style="50" customWidth="1"/>
    <col min="8196" max="8196" width="16.5703125" style="50" customWidth="1"/>
    <col min="8197" max="8197" width="20" style="50" customWidth="1"/>
    <col min="8198" max="8198" width="18.7109375" style="50" customWidth="1"/>
    <col min="8199" max="8448" width="11.42578125" style="50"/>
    <col min="8449" max="8449" width="5.28515625" style="50" customWidth="1"/>
    <col min="8450" max="8450" width="33.42578125" style="50" bestFit="1" customWidth="1"/>
    <col min="8451" max="8451" width="17.140625" style="50" customWidth="1"/>
    <col min="8452" max="8452" width="16.5703125" style="50" customWidth="1"/>
    <col min="8453" max="8453" width="20" style="50" customWidth="1"/>
    <col min="8454" max="8454" width="18.7109375" style="50" customWidth="1"/>
    <col min="8455" max="8704" width="11.42578125" style="50"/>
    <col min="8705" max="8705" width="5.28515625" style="50" customWidth="1"/>
    <col min="8706" max="8706" width="33.42578125" style="50" bestFit="1" customWidth="1"/>
    <col min="8707" max="8707" width="17.140625" style="50" customWidth="1"/>
    <col min="8708" max="8708" width="16.5703125" style="50" customWidth="1"/>
    <col min="8709" max="8709" width="20" style="50" customWidth="1"/>
    <col min="8710" max="8710" width="18.7109375" style="50" customWidth="1"/>
    <col min="8711" max="8960" width="11.42578125" style="50"/>
    <col min="8961" max="8961" width="5.28515625" style="50" customWidth="1"/>
    <col min="8962" max="8962" width="33.42578125" style="50" bestFit="1" customWidth="1"/>
    <col min="8963" max="8963" width="17.140625" style="50" customWidth="1"/>
    <col min="8964" max="8964" width="16.5703125" style="50" customWidth="1"/>
    <col min="8965" max="8965" width="20" style="50" customWidth="1"/>
    <col min="8966" max="8966" width="18.7109375" style="50" customWidth="1"/>
    <col min="8967" max="9216" width="11.42578125" style="50"/>
    <col min="9217" max="9217" width="5.28515625" style="50" customWidth="1"/>
    <col min="9218" max="9218" width="33.42578125" style="50" bestFit="1" customWidth="1"/>
    <col min="9219" max="9219" width="17.140625" style="50" customWidth="1"/>
    <col min="9220" max="9220" width="16.5703125" style="50" customWidth="1"/>
    <col min="9221" max="9221" width="20" style="50" customWidth="1"/>
    <col min="9222" max="9222" width="18.7109375" style="50" customWidth="1"/>
    <col min="9223" max="9472" width="11.42578125" style="50"/>
    <col min="9473" max="9473" width="5.28515625" style="50" customWidth="1"/>
    <col min="9474" max="9474" width="33.42578125" style="50" bestFit="1" customWidth="1"/>
    <col min="9475" max="9475" width="17.140625" style="50" customWidth="1"/>
    <col min="9476" max="9476" width="16.5703125" style="50" customWidth="1"/>
    <col min="9477" max="9477" width="20" style="50" customWidth="1"/>
    <col min="9478" max="9478" width="18.7109375" style="50" customWidth="1"/>
    <col min="9479" max="9728" width="11.42578125" style="50"/>
    <col min="9729" max="9729" width="5.28515625" style="50" customWidth="1"/>
    <col min="9730" max="9730" width="33.42578125" style="50" bestFit="1" customWidth="1"/>
    <col min="9731" max="9731" width="17.140625" style="50" customWidth="1"/>
    <col min="9732" max="9732" width="16.5703125" style="50" customWidth="1"/>
    <col min="9733" max="9733" width="20" style="50" customWidth="1"/>
    <col min="9734" max="9734" width="18.7109375" style="50" customWidth="1"/>
    <col min="9735" max="9984" width="11.42578125" style="50"/>
    <col min="9985" max="9985" width="5.28515625" style="50" customWidth="1"/>
    <col min="9986" max="9986" width="33.42578125" style="50" bestFit="1" customWidth="1"/>
    <col min="9987" max="9987" width="17.140625" style="50" customWidth="1"/>
    <col min="9988" max="9988" width="16.5703125" style="50" customWidth="1"/>
    <col min="9989" max="9989" width="20" style="50" customWidth="1"/>
    <col min="9990" max="9990" width="18.7109375" style="50" customWidth="1"/>
    <col min="9991" max="10240" width="11.42578125" style="50"/>
    <col min="10241" max="10241" width="5.28515625" style="50" customWidth="1"/>
    <col min="10242" max="10242" width="33.42578125" style="50" bestFit="1" customWidth="1"/>
    <col min="10243" max="10243" width="17.140625" style="50" customWidth="1"/>
    <col min="10244" max="10244" width="16.5703125" style="50" customWidth="1"/>
    <col min="10245" max="10245" width="20" style="50" customWidth="1"/>
    <col min="10246" max="10246" width="18.7109375" style="50" customWidth="1"/>
    <col min="10247" max="10496" width="11.42578125" style="50"/>
    <col min="10497" max="10497" width="5.28515625" style="50" customWidth="1"/>
    <col min="10498" max="10498" width="33.42578125" style="50" bestFit="1" customWidth="1"/>
    <col min="10499" max="10499" width="17.140625" style="50" customWidth="1"/>
    <col min="10500" max="10500" width="16.5703125" style="50" customWidth="1"/>
    <col min="10501" max="10501" width="20" style="50" customWidth="1"/>
    <col min="10502" max="10502" width="18.7109375" style="50" customWidth="1"/>
    <col min="10503" max="10752" width="11.42578125" style="50"/>
    <col min="10753" max="10753" width="5.28515625" style="50" customWidth="1"/>
    <col min="10754" max="10754" width="33.42578125" style="50" bestFit="1" customWidth="1"/>
    <col min="10755" max="10755" width="17.140625" style="50" customWidth="1"/>
    <col min="10756" max="10756" width="16.5703125" style="50" customWidth="1"/>
    <col min="10757" max="10757" width="20" style="50" customWidth="1"/>
    <col min="10758" max="10758" width="18.7109375" style="50" customWidth="1"/>
    <col min="10759" max="11008" width="11.42578125" style="50"/>
    <col min="11009" max="11009" width="5.28515625" style="50" customWidth="1"/>
    <col min="11010" max="11010" width="33.42578125" style="50" bestFit="1" customWidth="1"/>
    <col min="11011" max="11011" width="17.140625" style="50" customWidth="1"/>
    <col min="11012" max="11012" width="16.5703125" style="50" customWidth="1"/>
    <col min="11013" max="11013" width="20" style="50" customWidth="1"/>
    <col min="11014" max="11014" width="18.7109375" style="50" customWidth="1"/>
    <col min="11015" max="11264" width="11.42578125" style="50"/>
    <col min="11265" max="11265" width="5.28515625" style="50" customWidth="1"/>
    <col min="11266" max="11266" width="33.42578125" style="50" bestFit="1" customWidth="1"/>
    <col min="11267" max="11267" width="17.140625" style="50" customWidth="1"/>
    <col min="11268" max="11268" width="16.5703125" style="50" customWidth="1"/>
    <col min="11269" max="11269" width="20" style="50" customWidth="1"/>
    <col min="11270" max="11270" width="18.7109375" style="50" customWidth="1"/>
    <col min="11271" max="11520" width="11.42578125" style="50"/>
    <col min="11521" max="11521" width="5.28515625" style="50" customWidth="1"/>
    <col min="11522" max="11522" width="33.42578125" style="50" bestFit="1" customWidth="1"/>
    <col min="11523" max="11523" width="17.140625" style="50" customWidth="1"/>
    <col min="11524" max="11524" width="16.5703125" style="50" customWidth="1"/>
    <col min="11525" max="11525" width="20" style="50" customWidth="1"/>
    <col min="11526" max="11526" width="18.7109375" style="50" customWidth="1"/>
    <col min="11527" max="11776" width="11.42578125" style="50"/>
    <col min="11777" max="11777" width="5.28515625" style="50" customWidth="1"/>
    <col min="11778" max="11778" width="33.42578125" style="50" bestFit="1" customWidth="1"/>
    <col min="11779" max="11779" width="17.140625" style="50" customWidth="1"/>
    <col min="11780" max="11780" width="16.5703125" style="50" customWidth="1"/>
    <col min="11781" max="11781" width="20" style="50" customWidth="1"/>
    <col min="11782" max="11782" width="18.7109375" style="50" customWidth="1"/>
    <col min="11783" max="12032" width="11.42578125" style="50"/>
    <col min="12033" max="12033" width="5.28515625" style="50" customWidth="1"/>
    <col min="12034" max="12034" width="33.42578125" style="50" bestFit="1" customWidth="1"/>
    <col min="12035" max="12035" width="17.140625" style="50" customWidth="1"/>
    <col min="12036" max="12036" width="16.5703125" style="50" customWidth="1"/>
    <col min="12037" max="12037" width="20" style="50" customWidth="1"/>
    <col min="12038" max="12038" width="18.7109375" style="50" customWidth="1"/>
    <col min="12039" max="12288" width="11.42578125" style="50"/>
    <col min="12289" max="12289" width="5.28515625" style="50" customWidth="1"/>
    <col min="12290" max="12290" width="33.42578125" style="50" bestFit="1" customWidth="1"/>
    <col min="12291" max="12291" width="17.140625" style="50" customWidth="1"/>
    <col min="12292" max="12292" width="16.5703125" style="50" customWidth="1"/>
    <col min="12293" max="12293" width="20" style="50" customWidth="1"/>
    <col min="12294" max="12294" width="18.7109375" style="50" customWidth="1"/>
    <col min="12295" max="12544" width="11.42578125" style="50"/>
    <col min="12545" max="12545" width="5.28515625" style="50" customWidth="1"/>
    <col min="12546" max="12546" width="33.42578125" style="50" bestFit="1" customWidth="1"/>
    <col min="12547" max="12547" width="17.140625" style="50" customWidth="1"/>
    <col min="12548" max="12548" width="16.5703125" style="50" customWidth="1"/>
    <col min="12549" max="12549" width="20" style="50" customWidth="1"/>
    <col min="12550" max="12550" width="18.7109375" style="50" customWidth="1"/>
    <col min="12551" max="12800" width="11.42578125" style="50"/>
    <col min="12801" max="12801" width="5.28515625" style="50" customWidth="1"/>
    <col min="12802" max="12802" width="33.42578125" style="50" bestFit="1" customWidth="1"/>
    <col min="12803" max="12803" width="17.140625" style="50" customWidth="1"/>
    <col min="12804" max="12804" width="16.5703125" style="50" customWidth="1"/>
    <col min="12805" max="12805" width="20" style="50" customWidth="1"/>
    <col min="12806" max="12806" width="18.7109375" style="50" customWidth="1"/>
    <col min="12807" max="13056" width="11.42578125" style="50"/>
    <col min="13057" max="13057" width="5.28515625" style="50" customWidth="1"/>
    <col min="13058" max="13058" width="33.42578125" style="50" bestFit="1" customWidth="1"/>
    <col min="13059" max="13059" width="17.140625" style="50" customWidth="1"/>
    <col min="13060" max="13060" width="16.5703125" style="50" customWidth="1"/>
    <col min="13061" max="13061" width="20" style="50" customWidth="1"/>
    <col min="13062" max="13062" width="18.7109375" style="50" customWidth="1"/>
    <col min="13063" max="13312" width="11.42578125" style="50"/>
    <col min="13313" max="13313" width="5.28515625" style="50" customWidth="1"/>
    <col min="13314" max="13314" width="33.42578125" style="50" bestFit="1" customWidth="1"/>
    <col min="13315" max="13315" width="17.140625" style="50" customWidth="1"/>
    <col min="13316" max="13316" width="16.5703125" style="50" customWidth="1"/>
    <col min="13317" max="13317" width="20" style="50" customWidth="1"/>
    <col min="13318" max="13318" width="18.7109375" style="50" customWidth="1"/>
    <col min="13319" max="13568" width="11.42578125" style="50"/>
    <col min="13569" max="13569" width="5.28515625" style="50" customWidth="1"/>
    <col min="13570" max="13570" width="33.42578125" style="50" bestFit="1" customWidth="1"/>
    <col min="13571" max="13571" width="17.140625" style="50" customWidth="1"/>
    <col min="13572" max="13572" width="16.5703125" style="50" customWidth="1"/>
    <col min="13573" max="13573" width="20" style="50" customWidth="1"/>
    <col min="13574" max="13574" width="18.7109375" style="50" customWidth="1"/>
    <col min="13575" max="13824" width="11.42578125" style="50"/>
    <col min="13825" max="13825" width="5.28515625" style="50" customWidth="1"/>
    <col min="13826" max="13826" width="33.42578125" style="50" bestFit="1" customWidth="1"/>
    <col min="13827" max="13827" width="17.140625" style="50" customWidth="1"/>
    <col min="13828" max="13828" width="16.5703125" style="50" customWidth="1"/>
    <col min="13829" max="13829" width="20" style="50" customWidth="1"/>
    <col min="13830" max="13830" width="18.7109375" style="50" customWidth="1"/>
    <col min="13831" max="14080" width="11.42578125" style="50"/>
    <col min="14081" max="14081" width="5.28515625" style="50" customWidth="1"/>
    <col min="14082" max="14082" width="33.42578125" style="50" bestFit="1" customWidth="1"/>
    <col min="14083" max="14083" width="17.140625" style="50" customWidth="1"/>
    <col min="14084" max="14084" width="16.5703125" style="50" customWidth="1"/>
    <col min="14085" max="14085" width="20" style="50" customWidth="1"/>
    <col min="14086" max="14086" width="18.7109375" style="50" customWidth="1"/>
    <col min="14087" max="14336" width="11.42578125" style="50"/>
    <col min="14337" max="14337" width="5.28515625" style="50" customWidth="1"/>
    <col min="14338" max="14338" width="33.42578125" style="50" bestFit="1" customWidth="1"/>
    <col min="14339" max="14339" width="17.140625" style="50" customWidth="1"/>
    <col min="14340" max="14340" width="16.5703125" style="50" customWidth="1"/>
    <col min="14341" max="14341" width="20" style="50" customWidth="1"/>
    <col min="14342" max="14342" width="18.7109375" style="50" customWidth="1"/>
    <col min="14343" max="14592" width="11.42578125" style="50"/>
    <col min="14593" max="14593" width="5.28515625" style="50" customWidth="1"/>
    <col min="14594" max="14594" width="33.42578125" style="50" bestFit="1" customWidth="1"/>
    <col min="14595" max="14595" width="17.140625" style="50" customWidth="1"/>
    <col min="14596" max="14596" width="16.5703125" style="50" customWidth="1"/>
    <col min="14597" max="14597" width="20" style="50" customWidth="1"/>
    <col min="14598" max="14598" width="18.7109375" style="50" customWidth="1"/>
    <col min="14599" max="14848" width="11.42578125" style="50"/>
    <col min="14849" max="14849" width="5.28515625" style="50" customWidth="1"/>
    <col min="14850" max="14850" width="33.42578125" style="50" bestFit="1" customWidth="1"/>
    <col min="14851" max="14851" width="17.140625" style="50" customWidth="1"/>
    <col min="14852" max="14852" width="16.5703125" style="50" customWidth="1"/>
    <col min="14853" max="14853" width="20" style="50" customWidth="1"/>
    <col min="14854" max="14854" width="18.7109375" style="50" customWidth="1"/>
    <col min="14855" max="15104" width="11.42578125" style="50"/>
    <col min="15105" max="15105" width="5.28515625" style="50" customWidth="1"/>
    <col min="15106" max="15106" width="33.42578125" style="50" bestFit="1" customWidth="1"/>
    <col min="15107" max="15107" width="17.140625" style="50" customWidth="1"/>
    <col min="15108" max="15108" width="16.5703125" style="50" customWidth="1"/>
    <col min="15109" max="15109" width="20" style="50" customWidth="1"/>
    <col min="15110" max="15110" width="18.7109375" style="50" customWidth="1"/>
    <col min="15111" max="15360" width="11.42578125" style="50"/>
    <col min="15361" max="15361" width="5.28515625" style="50" customWidth="1"/>
    <col min="15362" max="15362" width="33.42578125" style="50" bestFit="1" customWidth="1"/>
    <col min="15363" max="15363" width="17.140625" style="50" customWidth="1"/>
    <col min="15364" max="15364" width="16.5703125" style="50" customWidth="1"/>
    <col min="15365" max="15365" width="20" style="50" customWidth="1"/>
    <col min="15366" max="15366" width="18.7109375" style="50" customWidth="1"/>
    <col min="15367" max="15616" width="11.42578125" style="50"/>
    <col min="15617" max="15617" width="5.28515625" style="50" customWidth="1"/>
    <col min="15618" max="15618" width="33.42578125" style="50" bestFit="1" customWidth="1"/>
    <col min="15619" max="15619" width="17.140625" style="50" customWidth="1"/>
    <col min="15620" max="15620" width="16.5703125" style="50" customWidth="1"/>
    <col min="15621" max="15621" width="20" style="50" customWidth="1"/>
    <col min="15622" max="15622" width="18.7109375" style="50" customWidth="1"/>
    <col min="15623" max="15872" width="11.42578125" style="50"/>
    <col min="15873" max="15873" width="5.28515625" style="50" customWidth="1"/>
    <col min="15874" max="15874" width="33.42578125" style="50" bestFit="1" customWidth="1"/>
    <col min="15875" max="15875" width="17.140625" style="50" customWidth="1"/>
    <col min="15876" max="15876" width="16.5703125" style="50" customWidth="1"/>
    <col min="15877" max="15877" width="20" style="50" customWidth="1"/>
    <col min="15878" max="15878" width="18.7109375" style="50" customWidth="1"/>
    <col min="15879" max="16128" width="11.42578125" style="50"/>
    <col min="16129" max="16129" width="5.28515625" style="50" customWidth="1"/>
    <col min="16130" max="16130" width="33.42578125" style="50" bestFit="1" customWidth="1"/>
    <col min="16131" max="16131" width="17.140625" style="50" customWidth="1"/>
    <col min="16132" max="16132" width="16.5703125" style="50" customWidth="1"/>
    <col min="16133" max="16133" width="20" style="50" customWidth="1"/>
    <col min="16134" max="16134" width="18.7109375" style="50" customWidth="1"/>
    <col min="16135" max="16384" width="11.42578125" style="50"/>
  </cols>
  <sheetData>
    <row r="1" spans="1:9" x14ac:dyDescent="0.2">
      <c r="B1" s="258" t="s">
        <v>0</v>
      </c>
      <c r="C1" s="258"/>
      <c r="D1" s="258"/>
      <c r="E1" s="258"/>
      <c r="F1" s="258"/>
      <c r="G1" s="51"/>
      <c r="H1" s="51"/>
      <c r="I1" s="51"/>
    </row>
    <row r="2" spans="1:9" x14ac:dyDescent="0.2">
      <c r="A2" s="52"/>
      <c r="B2" s="258" t="s">
        <v>1</v>
      </c>
      <c r="C2" s="258"/>
      <c r="D2" s="258"/>
      <c r="E2" s="258"/>
      <c r="F2" s="258"/>
      <c r="G2" s="51"/>
      <c r="H2" s="51"/>
      <c r="I2" s="51"/>
    </row>
    <row r="3" spans="1:9" x14ac:dyDescent="0.2">
      <c r="B3" s="258" t="s">
        <v>180</v>
      </c>
      <c r="C3" s="258"/>
      <c r="D3" s="258"/>
      <c r="E3" s="258"/>
      <c r="F3" s="258"/>
    </row>
    <row r="4" spans="1:9" x14ac:dyDescent="0.2">
      <c r="B4" s="258" t="s">
        <v>218</v>
      </c>
      <c r="C4" s="258"/>
      <c r="D4" s="258"/>
      <c r="E4" s="258"/>
      <c r="F4" s="258"/>
    </row>
    <row r="5" spans="1:9" ht="12.75" thickBot="1" x14ac:dyDescent="0.25">
      <c r="B5" s="53"/>
      <c r="C5" s="53"/>
      <c r="D5" s="53"/>
      <c r="E5" s="53"/>
      <c r="F5" s="53"/>
    </row>
    <row r="6" spans="1:9" ht="20.100000000000001" customHeight="1" thickBot="1" x14ac:dyDescent="0.25">
      <c r="B6" s="54"/>
      <c r="C6" s="54"/>
      <c r="D6" s="269" t="s">
        <v>181</v>
      </c>
      <c r="E6" s="270"/>
      <c r="F6" s="54"/>
    </row>
    <row r="7" spans="1:9" ht="20.100000000000001" customHeight="1" thickBot="1" x14ac:dyDescent="0.25">
      <c r="B7" s="55" t="s">
        <v>182</v>
      </c>
      <c r="C7" s="55" t="s">
        <v>183</v>
      </c>
      <c r="D7" s="56" t="s">
        <v>184</v>
      </c>
      <c r="E7" s="57" t="s">
        <v>185</v>
      </c>
      <c r="F7" s="55" t="s">
        <v>219</v>
      </c>
    </row>
    <row r="8" spans="1:9" ht="20.100000000000001" customHeight="1" x14ac:dyDescent="0.2">
      <c r="B8" s="58" t="s">
        <v>186</v>
      </c>
      <c r="C8" s="59"/>
      <c r="D8" s="60"/>
      <c r="E8" s="59"/>
      <c r="F8" s="61"/>
    </row>
    <row r="9" spans="1:9" ht="20.100000000000001" customHeight="1" x14ac:dyDescent="0.2">
      <c r="B9" s="62" t="s">
        <v>187</v>
      </c>
      <c r="C9" s="63">
        <v>49380670.009999998</v>
      </c>
      <c r="D9" s="60">
        <v>2372417.6800000002</v>
      </c>
      <c r="E9" s="64"/>
      <c r="F9" s="65">
        <f>C9-D9</f>
        <v>47008252.329999998</v>
      </c>
      <c r="G9" s="66"/>
    </row>
    <row r="10" spans="1:9" ht="20.100000000000001" customHeight="1" x14ac:dyDescent="0.2">
      <c r="B10" s="58" t="s">
        <v>188</v>
      </c>
      <c r="C10" s="63"/>
      <c r="D10" s="60"/>
      <c r="E10" s="67"/>
      <c r="F10" s="65"/>
      <c r="G10" s="66"/>
    </row>
    <row r="11" spans="1:9" ht="20.100000000000001" customHeight="1" x14ac:dyDescent="0.2">
      <c r="B11" s="62" t="s">
        <v>50</v>
      </c>
      <c r="C11" s="63">
        <v>13874972.49</v>
      </c>
      <c r="D11" s="60"/>
      <c r="E11" s="64"/>
      <c r="F11" s="65">
        <f>C11</f>
        <v>13874972.49</v>
      </c>
      <c r="G11" s="66"/>
    </row>
    <row r="12" spans="1:9" ht="20.100000000000001" customHeight="1" x14ac:dyDescent="0.2">
      <c r="B12" s="58" t="s">
        <v>189</v>
      </c>
      <c r="C12" s="63"/>
      <c r="D12" s="60"/>
      <c r="E12" s="67"/>
      <c r="F12" s="65"/>
      <c r="G12" s="66"/>
    </row>
    <row r="13" spans="1:9" ht="20.100000000000001" customHeight="1" x14ac:dyDescent="0.2">
      <c r="B13" s="62" t="s">
        <v>190</v>
      </c>
      <c r="C13" s="64">
        <v>10967398.66</v>
      </c>
      <c r="D13" s="60"/>
      <c r="E13" s="64"/>
      <c r="F13" s="65">
        <f>C13</f>
        <v>10967398.66</v>
      </c>
      <c r="G13" s="66"/>
    </row>
    <row r="14" spans="1:9" ht="20.100000000000001" customHeight="1" x14ac:dyDescent="0.2">
      <c r="B14" s="62" t="s">
        <v>191</v>
      </c>
      <c r="C14" s="68">
        <v>0</v>
      </c>
      <c r="D14" s="60">
        <v>0</v>
      </c>
      <c r="E14" s="64">
        <v>0</v>
      </c>
      <c r="F14" s="65">
        <v>0</v>
      </c>
      <c r="G14" s="66"/>
    </row>
    <row r="15" spans="1:9" ht="20.100000000000001" customHeight="1" x14ac:dyDescent="0.2">
      <c r="B15" s="58" t="s">
        <v>192</v>
      </c>
      <c r="C15" s="64"/>
      <c r="D15" s="60"/>
      <c r="E15" s="64"/>
      <c r="F15" s="61"/>
    </row>
    <row r="16" spans="1:9" ht="20.100000000000001" customHeight="1" x14ac:dyDescent="0.2">
      <c r="B16" s="62" t="s">
        <v>193</v>
      </c>
      <c r="C16" s="63">
        <v>2925017.11</v>
      </c>
      <c r="D16" s="69">
        <v>2925017.11</v>
      </c>
      <c r="E16" s="63">
        <v>-12228916.439999999</v>
      </c>
      <c r="F16" s="65">
        <f>E16</f>
        <v>-12228916.439999999</v>
      </c>
      <c r="G16" s="66"/>
    </row>
    <row r="17" spans="2:19" ht="20.100000000000001" customHeight="1" x14ac:dyDescent="0.2">
      <c r="B17" s="58" t="s">
        <v>194</v>
      </c>
      <c r="C17" s="64"/>
      <c r="D17" s="60"/>
      <c r="E17" s="63"/>
      <c r="F17" s="61"/>
    </row>
    <row r="18" spans="2:19" ht="20.100000000000001" customHeight="1" thickBot="1" x14ac:dyDescent="0.25">
      <c r="B18" s="70" t="s">
        <v>193</v>
      </c>
      <c r="C18" s="71">
        <v>0</v>
      </c>
      <c r="D18" s="72">
        <v>0</v>
      </c>
      <c r="E18" s="71">
        <v>2925017.11</v>
      </c>
      <c r="F18" s="73">
        <f>E18</f>
        <v>2925017.11</v>
      </c>
    </row>
    <row r="19" spans="2:19" ht="20.100000000000001" customHeight="1" thickBot="1" x14ac:dyDescent="0.25">
      <c r="B19" s="74" t="s">
        <v>195</v>
      </c>
      <c r="C19" s="75">
        <f>SUM(C8:C18)</f>
        <v>77148058.269999996</v>
      </c>
      <c r="D19" s="75">
        <f>SUM(D8:D18)</f>
        <v>5297434.79</v>
      </c>
      <c r="E19" s="75">
        <f>SUM(E8:E18)</f>
        <v>-9303899.3300000001</v>
      </c>
      <c r="F19" s="75">
        <f>C19+E19-D19</f>
        <v>62546724.149999999</v>
      </c>
      <c r="G19" s="66"/>
      <c r="H19" s="76"/>
    </row>
    <row r="20" spans="2:19" x14ac:dyDescent="0.2">
      <c r="K20" s="77"/>
    </row>
    <row r="21" spans="2:19" x14ac:dyDescent="0.2">
      <c r="K21" s="77"/>
    </row>
    <row r="22" spans="2:19" x14ac:dyDescent="0.2">
      <c r="K22" s="77"/>
    </row>
    <row r="23" spans="2:19" x14ac:dyDescent="0.2">
      <c r="K23" s="78"/>
      <c r="L23" s="78"/>
      <c r="M23" s="78"/>
      <c r="N23" s="78"/>
      <c r="O23" s="78"/>
      <c r="P23" s="78"/>
      <c r="Q23" s="78"/>
      <c r="R23" s="78"/>
      <c r="S23" s="78"/>
    </row>
    <row r="24" spans="2:19" x14ac:dyDescent="0.2">
      <c r="B24" s="52" t="s">
        <v>196</v>
      </c>
      <c r="C24" s="267"/>
      <c r="D24" s="267"/>
      <c r="E24" s="267" t="s">
        <v>197</v>
      </c>
      <c r="F24" s="267"/>
      <c r="K24" s="78"/>
      <c r="L24" s="78"/>
      <c r="M24" s="78"/>
      <c r="N24" s="78"/>
      <c r="O24" s="78"/>
      <c r="P24" s="78"/>
      <c r="Q24" s="78"/>
      <c r="R24" s="78"/>
      <c r="S24" s="78"/>
    </row>
    <row r="25" spans="2:19" x14ac:dyDescent="0.2">
      <c r="B25" s="79" t="s">
        <v>198</v>
      </c>
      <c r="C25" s="266"/>
      <c r="D25" s="266"/>
      <c r="E25" s="266" t="s">
        <v>199</v>
      </c>
      <c r="F25" s="266"/>
    </row>
    <row r="26" spans="2:19" x14ac:dyDescent="0.2">
      <c r="B26" s="51"/>
      <c r="C26" s="267"/>
      <c r="D26" s="268"/>
      <c r="E26" s="267" t="s">
        <v>200</v>
      </c>
      <c r="F26" s="267"/>
    </row>
    <row r="27" spans="2:19" x14ac:dyDescent="0.2">
      <c r="B27" s="51"/>
      <c r="C27" s="51"/>
      <c r="D27" s="51"/>
      <c r="E27" s="267" t="s">
        <v>201</v>
      </c>
      <c r="F27" s="267"/>
      <c r="H27" s="268"/>
    </row>
    <row r="28" spans="2:19" x14ac:dyDescent="0.2">
      <c r="B28" s="52"/>
      <c r="C28" s="52"/>
      <c r="D28" s="52"/>
      <c r="E28" s="52"/>
      <c r="F28" s="52"/>
      <c r="H28" s="268"/>
      <c r="I28" s="80"/>
      <c r="J28" s="81"/>
      <c r="K28" s="82"/>
      <c r="L28" s="82"/>
      <c r="M28" s="83"/>
      <c r="N28" s="83"/>
    </row>
    <row r="29" spans="2:19" x14ac:dyDescent="0.2">
      <c r="B29" s="84"/>
      <c r="C29" s="84"/>
      <c r="D29" s="84"/>
      <c r="E29" s="84"/>
      <c r="F29" s="84"/>
      <c r="G29" s="78"/>
      <c r="H29" s="268"/>
    </row>
    <row r="30" spans="2:19" x14ac:dyDescent="0.2">
      <c r="B30" s="84"/>
      <c r="C30" s="264"/>
      <c r="D30" s="264"/>
      <c r="E30" s="84"/>
      <c r="F30" s="84"/>
      <c r="G30" s="78"/>
    </row>
    <row r="31" spans="2:19" x14ac:dyDescent="0.2">
      <c r="B31" s="78"/>
      <c r="C31" s="265"/>
      <c r="D31" s="265"/>
      <c r="E31" s="78"/>
      <c r="F31" s="78"/>
      <c r="G31" s="78"/>
    </row>
    <row r="32" spans="2:19" x14ac:dyDescent="0.2">
      <c r="B32" s="78"/>
      <c r="C32" s="264"/>
      <c r="D32" s="264"/>
      <c r="E32" s="78"/>
      <c r="F32" s="78"/>
      <c r="G32" s="78"/>
    </row>
    <row r="33" spans="2:7" x14ac:dyDescent="0.2">
      <c r="B33" s="78"/>
      <c r="C33" s="265"/>
      <c r="D33" s="265"/>
      <c r="E33" s="78"/>
      <c r="F33" s="78"/>
      <c r="G33" s="78"/>
    </row>
    <row r="34" spans="2:7" x14ac:dyDescent="0.2">
      <c r="B34" s="78"/>
      <c r="C34" s="78"/>
      <c r="D34" s="78"/>
      <c r="E34" s="78"/>
      <c r="F34" s="78"/>
      <c r="G34" s="78"/>
    </row>
    <row r="35" spans="2:7" x14ac:dyDescent="0.2">
      <c r="B35" s="78"/>
      <c r="C35" s="78"/>
      <c r="D35" s="78"/>
      <c r="E35" s="78"/>
      <c r="F35" s="78"/>
      <c r="G35" s="78"/>
    </row>
    <row r="36" spans="2:7" x14ac:dyDescent="0.2">
      <c r="B36" s="78"/>
      <c r="C36" s="78"/>
      <c r="D36" s="78"/>
      <c r="E36" s="78"/>
      <c r="F36" s="78"/>
      <c r="G36" s="78"/>
    </row>
    <row r="37" spans="2:7" x14ac:dyDescent="0.2">
      <c r="B37" s="78"/>
      <c r="C37" s="78"/>
      <c r="D37" s="78"/>
      <c r="E37" s="78"/>
      <c r="F37" s="78"/>
      <c r="G37" s="78"/>
    </row>
    <row r="38" spans="2:7" x14ac:dyDescent="0.2">
      <c r="B38" s="78"/>
      <c r="C38" s="78"/>
      <c r="D38" s="78"/>
      <c r="E38" s="78"/>
      <c r="F38" s="78"/>
      <c r="G38" s="78"/>
    </row>
    <row r="39" spans="2:7" x14ac:dyDescent="0.2">
      <c r="B39" s="78"/>
      <c r="C39" s="78"/>
      <c r="D39" s="78"/>
      <c r="E39" s="78"/>
      <c r="F39" s="78"/>
      <c r="G39" s="78"/>
    </row>
    <row r="40" spans="2:7" x14ac:dyDescent="0.2">
      <c r="B40" s="78"/>
      <c r="C40" s="78"/>
      <c r="D40" s="78"/>
      <c r="E40" s="78"/>
      <c r="F40" s="78"/>
      <c r="G40" s="78"/>
    </row>
    <row r="41" spans="2:7" x14ac:dyDescent="0.2">
      <c r="B41" s="78"/>
      <c r="C41" s="78"/>
      <c r="D41" s="78"/>
      <c r="E41" s="78"/>
      <c r="F41" s="78"/>
      <c r="G41" s="78"/>
    </row>
  </sheetData>
  <mergeCells count="17">
    <mergeCell ref="C24:D24"/>
    <mergeCell ref="E24:F24"/>
    <mergeCell ref="B1:F1"/>
    <mergeCell ref="B2:F2"/>
    <mergeCell ref="B3:F3"/>
    <mergeCell ref="B4:F4"/>
    <mergeCell ref="D6:E6"/>
    <mergeCell ref="E25:F25"/>
    <mergeCell ref="C26:D26"/>
    <mergeCell ref="E26:F26"/>
    <mergeCell ref="E27:F27"/>
    <mergeCell ref="H27:H29"/>
    <mergeCell ref="C30:D30"/>
    <mergeCell ref="C31:D31"/>
    <mergeCell ref="C32:D32"/>
    <mergeCell ref="C33:D33"/>
    <mergeCell ref="C25:D25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SITUACION FINANCIERA</vt:lpstr>
      <vt:lpstr>ESTADO RESULTADOS</vt:lpstr>
      <vt:lpstr>FLUJO DE EFECTIVO</vt:lpstr>
      <vt:lpstr>ESTADO CAMBIOS PATRIMONIO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2021-03-16T15:06:00Z</cp:lastPrinted>
  <dcterms:created xsi:type="dcterms:W3CDTF">2020-01-21T21:18:26Z</dcterms:created>
  <dcterms:modified xsi:type="dcterms:W3CDTF">2021-03-29T20:10:41Z</dcterms:modified>
</cp:coreProperties>
</file>